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840"/>
  </bookViews>
  <sheets>
    <sheet name="桂林市汇总表" sheetId="4" r:id="rId1"/>
    <sheet name="临桂区" sheetId="5" r:id="rId2"/>
    <sheet name="全州县" sheetId="6" r:id="rId3"/>
    <sheet name="恭城县" sheetId="7" r:id="rId4"/>
    <sheet name="兴安县" sheetId="8" r:id="rId5"/>
    <sheet name="灌阳县" sheetId="9" r:id="rId6"/>
    <sheet name="永福县" sheetId="10" r:id="rId7"/>
    <sheet name="平乐县" sheetId="11" r:id="rId8"/>
    <sheet name="阳朔县" sheetId="12" r:id="rId9"/>
    <sheet name="荔浦市" sheetId="13" r:id="rId10"/>
    <sheet name="雁山区" sheetId="14" r:id="rId11"/>
    <sheet name="资源县" sheetId="15" r:id="rId12"/>
    <sheet name="灵川县" sheetId="16" r:id="rId13"/>
    <sheet name="龙胜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<sst xmlns="http://schemas.openxmlformats.org/spreadsheetml/2006/main" count="779" uniqueCount="96">
  <si>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</si>
  <si>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</si>
  <si>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</si>
  <si>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填报日期：2021年12月1日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</si>
  <si>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</si>
  <si>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</si>
  <si>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</si>
  <si>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</si>
  <si>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</si>
  <si>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</si>
  <si>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</si>
  <si>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</si>
  <si>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</si>
  <si>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</si>
  <si>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</si>
  <si>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</si>
  <si>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</si>
  <si>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</si>
  <si>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</si>
  <si>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</si>
  <si>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</si>
  <si>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</si>
  <si>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</si>
  <si>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</si>
  <si>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</si>
  <si>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</si>
  <si>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</si>
  <si>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</si>
  <si>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</si>
  <si>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</si>
  <si>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</si>
  <si>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</si>
  <si>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</si>
  <si>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</si>
  <si>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</si>
  <si>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</si>
  <si>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</si>
  <si>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填表人：姚荣国</t>
  </si>
  <si>
    <t>审核人：</t>
  </si>
  <si>
    <t>张志坚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</si>
  <si>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</si>
  <si>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</si>
  <si>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</si>
  <si>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2021年11月财政衔接推进乡村振兴补助资金安排、拨付及支出情况表</t>
  </si>
  <si>
    <t>填报单位：临桂区乡村振兴局（代）</t>
  </si>
  <si>
    <t xml:space="preserve">  填报日期：2021年11月30 日</t>
  </si>
  <si>
    <t>11034.91</t>
  </si>
  <si>
    <t>10706.16</t>
  </si>
  <si>
    <t>填表人：欧阳丽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</si>
  <si>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年财政衔接推进乡村振兴补助资金安排、拨付及支出情况表（</t>
    </r>
    <r>
      <rPr>
        <b/>
        <sz val="24"/>
        <color theme="1"/>
        <rFont val="Times New Roman"/>
        <charset val="134"/>
      </rPr>
      <t>11</t>
    </r>
    <r>
      <rPr>
        <b/>
        <sz val="24"/>
        <color theme="1"/>
        <rFont val="宋体"/>
        <charset val="134"/>
      </rPr>
      <t>月份）</t>
    </r>
  </si>
  <si>
    <t>填报单位：全州县乡村振兴局</t>
  </si>
  <si>
    <t xml:space="preserve"> </t>
  </si>
  <si>
    <t xml:space="preserve">  </t>
  </si>
  <si>
    <t>填表人：唐忠春</t>
  </si>
  <si>
    <t>联系电话:</t>
  </si>
  <si>
    <t>廖文盛</t>
  </si>
  <si>
    <t>联系电话：</t>
  </si>
  <si>
    <t>填报单位：恭城瑶族自治县乡村振兴局</t>
  </si>
  <si>
    <t>我县2020年结转结余214.802万元，截止至11月30日支付130.2万元，余下资金全部为质保金，预计12月底支付完毕</t>
  </si>
  <si>
    <t>填表人：舒焕娟</t>
  </si>
  <si>
    <t>毛海娟</t>
  </si>
  <si>
    <t>填报单位：兴安县乡村振兴局</t>
  </si>
  <si>
    <t xml:space="preserve">  填报日期：2021年 12月1日</t>
  </si>
  <si>
    <t>填表人：陈瑜</t>
  </si>
  <si>
    <t>谢文婷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</si>
  <si>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年11月份财政衔接推进乡村振兴补助资金安排、拨付及支出情况表</t>
    </r>
  </si>
  <si>
    <t>填报单位：灌阳县乡村振兴局</t>
  </si>
  <si>
    <t>填表人：邓远生</t>
  </si>
  <si>
    <t>卢奇东</t>
  </si>
  <si>
    <t>填报单位：永福县乡村振兴局</t>
  </si>
  <si>
    <t>填表人：廖明生</t>
  </si>
  <si>
    <t>莫双平</t>
  </si>
  <si>
    <t>填报单位：平乐县乡村振兴局</t>
  </si>
  <si>
    <t xml:space="preserve">  填报日期：2021年 11月 30日</t>
  </si>
  <si>
    <t>填表人：蒋闽西</t>
  </si>
  <si>
    <t>王学韬</t>
  </si>
  <si>
    <t>填报单位：阳朔县乡村振兴局</t>
  </si>
  <si>
    <t>填表人：陈烨</t>
  </si>
  <si>
    <t>邱小明</t>
  </si>
  <si>
    <t>填报单位：荔浦市乡村振兴局</t>
  </si>
  <si>
    <t xml:space="preserve">  填报日期：2021年11月30日</t>
  </si>
  <si>
    <t>备注：2020年结余资金为55.4914万元，其中财政局收回剩余县配套资金5.872077万元。</t>
  </si>
  <si>
    <t>填表人：曾祥龙</t>
  </si>
  <si>
    <t>邓媚方</t>
  </si>
  <si>
    <t>填报单位：桂林市雁山区乡村振兴局</t>
  </si>
  <si>
    <t>填表人：李聚平</t>
  </si>
  <si>
    <t>填报单位：资源县乡村振兴局</t>
  </si>
  <si>
    <t>填表人：周春娟</t>
  </si>
  <si>
    <t>全金连</t>
  </si>
  <si>
    <t>填报单位：灵川县乡村振兴局</t>
  </si>
  <si>
    <t>填表人：蒋洪云</t>
  </si>
  <si>
    <t>梁永杰</t>
  </si>
  <si>
    <t>填报单位：龙胜各族自治县乡村振兴局</t>
  </si>
  <si>
    <r>
      <rPr>
        <sz val="16"/>
        <color theme="1"/>
        <rFont val="楷体"/>
        <charset val="134"/>
      </rPr>
      <t>填报日期：2021年12月1</t>
    </r>
    <r>
      <rPr>
        <sz val="16"/>
        <color theme="1"/>
        <rFont val="楷体"/>
        <charset val="134"/>
      </rPr>
      <t>日                单位：万元</t>
    </r>
  </si>
  <si>
    <t>填表人：赵杨</t>
  </si>
  <si>
    <t>张拓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</si>
</sst>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_ "/>
    <numFmt numFmtId="178" formatCode="0.000_ "/>
    <numFmt numFmtId="179" formatCode="0.0_ "/>
    <numFmt numFmtId="180" formatCode="0.0000_ "/>
  </numFmts>
  <fonts count="43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4"/>
      <color theme="1"/>
      <name val="宋体"/>
      <charset val="134"/>
      <scheme val="minor"/>
    </font>
    <font>
      <sz val="12"/>
      <color rgb="FFFF0000"/>
      <name val="楷体"/>
      <charset val="134"/>
    </font>
    <font>
      <sz val="18"/>
      <color rgb="FF000000"/>
      <name val="楷体"/>
      <charset val="134"/>
    </font>
    <font>
      <sz val="18"/>
      <name val="宋体"/>
      <charset val="134"/>
    </font>
    <font>
      <b/>
      <sz val="24"/>
      <color theme="1"/>
      <name val="宋体"/>
      <charset val="134"/>
    </font>
    <font>
      <sz val="18"/>
      <name val="楷体"/>
      <charset val="134"/>
    </font>
    <font>
      <sz val="18"/>
      <color rgb="FFFF0000"/>
      <name val="楷体"/>
      <charset val="134"/>
    </font>
    <font>
      <sz val="14"/>
      <name val="楷体"/>
      <charset val="134"/>
    </font>
    <font>
      <sz val="14"/>
      <color rgb="FFFF0000"/>
      <name val="楷体"/>
      <charset val="134"/>
    </font>
    <font>
      <b/>
      <sz val="16"/>
      <color indexed="8"/>
      <name val="楷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9" fillId="18" borderId="12" applyNumberFormat="0" applyAlignment="0" applyProtection="0">
      <alignment vertical="center"/>
    </xf>
    <xf numFmtId="0" fontId="30" fillId="18" borderId="7" applyNumberFormat="0" applyAlignment="0" applyProtection="0">
      <alignment vertical="center"/>
    </xf>
    <xf numFmtId="0" fontId="36" fillId="19" borderId="9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0" fillId="0" borderId="2" xfId="0" applyNumberFormat="1" applyFont="1" applyFill="1" applyBorder="1" applyAlignment="1">
      <alignment vertical="center" wrapText="1"/>
    </xf>
    <xf numFmtId="1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0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11" fillId="0" borderId="0" xfId="0" applyFont="1" applyFill="1" applyAlignment="1">
      <alignment horizontal="right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/>
    </xf>
    <xf numFmtId="10" fontId="10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179" fontId="17" fillId="0" borderId="2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0" fontId="8" fillId="0" borderId="2" xfId="0" applyNumberFormat="1" applyFont="1" applyFill="1" applyBorder="1" applyAlignment="1" applyProtection="1">
      <alignment horizontal="center" vertical="center" wrapText="1"/>
    </xf>
    <xf numFmtId="10" fontId="8" fillId="0" borderId="2" xfId="11" applyNumberFormat="1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9" fontId="1" fillId="0" borderId="0" xfId="11" applyNumberFormat="1" applyFont="1" applyFill="1" applyAlignment="1">
      <alignment horizontal="center" vertical="center"/>
    </xf>
    <xf numFmtId="176" fontId="19" fillId="0" borderId="2" xfId="0" applyNumberFormat="1" applyFont="1" applyFill="1" applyBorder="1" applyAlignment="1">
      <alignment horizontal="center" vertical="center" wrapText="1"/>
    </xf>
    <xf numFmtId="176" fontId="20" fillId="0" borderId="2" xfId="0" applyNumberFormat="1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180" fontId="21" fillId="0" borderId="2" xfId="0" applyNumberFormat="1" applyFont="1" applyFill="1" applyBorder="1" applyAlignment="1">
      <alignment horizontal="center" vertical="center" wrapText="1"/>
    </xf>
    <xf numFmtId="176" fontId="21" fillId="0" borderId="2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177" fontId="22" fillId="0" borderId="2" xfId="0" applyNumberFormat="1" applyFont="1" applyFill="1" applyBorder="1" applyAlignment="1">
      <alignment horizontal="center" vertical="center" wrapText="1"/>
    </xf>
    <xf numFmtId="176" fontId="22" fillId="0" borderId="2" xfId="0" applyNumberFormat="1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0" fontId="21" fillId="0" borderId="2" xfId="0" applyNumberFormat="1" applyFont="1" applyFill="1" applyBorder="1" applyAlignment="1">
      <alignment horizontal="center" vertical="center" wrapText="1"/>
    </xf>
    <xf numFmtId="10" fontId="22" fillId="0" borderId="2" xfId="0" applyNumberFormat="1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vertical="center" wrapText="1"/>
    </xf>
    <xf numFmtId="0" fontId="21" fillId="0" borderId="3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vertical="center" wrapText="1"/>
    </xf>
    <xf numFmtId="178" fontId="21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tabSelected="1" view="pageBreakPreview" zoomScale="55" zoomScaleNormal="77" topLeftCell="A16" workbookViewId="0">
      <selection activeCell="F25" sqref="F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33" t="s">
        <v>2</v>
      </c>
      <c r="B3" s="33"/>
      <c r="C3" s="34" t="s">
        <v>3</v>
      </c>
      <c r="D3" s="34"/>
      <c r="E3" s="34"/>
      <c r="F3" s="35"/>
      <c r="G3" s="35"/>
      <c r="H3" s="36" t="s">
        <v>4</v>
      </c>
    </row>
    <row r="4" ht="29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66">
        <f>SUM(C6+D6+E6+F6)</f>
        <v>153474.5817</v>
      </c>
      <c r="C6" s="66">
        <v>145273.5817</v>
      </c>
      <c r="D6" s="67">
        <v>500</v>
      </c>
      <c r="E6" s="68">
        <v>7161</v>
      </c>
      <c r="F6" s="68">
        <v>540</v>
      </c>
      <c r="G6" s="69"/>
      <c r="H6" s="11" t="s">
        <v>14</v>
      </c>
    </row>
    <row r="7" ht="51" customHeight="1" spans="1:8">
      <c r="A7" s="12" t="s">
        <v>15</v>
      </c>
      <c r="B7" s="68">
        <f t="shared" ref="B7:B24" si="0">SUM(C7+D7+E7+F7)</f>
        <v>60738</v>
      </c>
      <c r="C7" s="68">
        <v>52537</v>
      </c>
      <c r="D7" s="68">
        <v>500</v>
      </c>
      <c r="E7" s="68">
        <v>7161</v>
      </c>
      <c r="F7" s="68">
        <v>540</v>
      </c>
      <c r="G7" s="69"/>
      <c r="H7" s="11" t="s">
        <v>16</v>
      </c>
    </row>
    <row r="8" ht="51" customHeight="1" spans="1:8">
      <c r="A8" s="12" t="s">
        <v>17</v>
      </c>
      <c r="B8" s="68">
        <f t="shared" si="0"/>
        <v>41525</v>
      </c>
      <c r="C8" s="68">
        <v>38382</v>
      </c>
      <c r="D8" s="68"/>
      <c r="E8" s="68">
        <v>2923</v>
      </c>
      <c r="F8" s="68">
        <v>220</v>
      </c>
      <c r="G8" s="69"/>
      <c r="H8" s="11" t="s">
        <v>16</v>
      </c>
    </row>
    <row r="9" ht="51" customHeight="1" spans="1:8">
      <c r="A9" s="12" t="s">
        <v>18</v>
      </c>
      <c r="B9" s="68">
        <f t="shared" si="0"/>
        <v>41525</v>
      </c>
      <c r="C9" s="68">
        <v>38382</v>
      </c>
      <c r="D9" s="68"/>
      <c r="E9" s="68">
        <v>2923</v>
      </c>
      <c r="F9" s="68">
        <v>220</v>
      </c>
      <c r="G9" s="69"/>
      <c r="H9" s="11" t="s">
        <v>16</v>
      </c>
    </row>
    <row r="10" ht="51" customHeight="1" spans="1:14">
      <c r="A10" s="12" t="s">
        <v>19</v>
      </c>
      <c r="B10" s="68">
        <f t="shared" si="0"/>
        <v>17613</v>
      </c>
      <c r="C10" s="68">
        <v>12555</v>
      </c>
      <c r="D10" s="68">
        <v>500</v>
      </c>
      <c r="E10" s="68">
        <v>4238</v>
      </c>
      <c r="F10" s="68">
        <v>320</v>
      </c>
      <c r="G10" s="69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68">
        <f t="shared" si="0"/>
        <v>17613</v>
      </c>
      <c r="C11" s="68">
        <v>12555</v>
      </c>
      <c r="D11" s="68">
        <v>500</v>
      </c>
      <c r="E11" s="68">
        <v>4238</v>
      </c>
      <c r="F11" s="68">
        <v>320</v>
      </c>
      <c r="G11" s="69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68">
        <f t="shared" si="0"/>
        <v>1600</v>
      </c>
      <c r="C12" s="68">
        <v>1600</v>
      </c>
      <c r="D12" s="68"/>
      <c r="E12" s="67"/>
      <c r="F12" s="67"/>
      <c r="G12" s="69"/>
      <c r="H12" s="11" t="s">
        <v>16</v>
      </c>
    </row>
    <row r="13" ht="51" customHeight="1" spans="1:8">
      <c r="A13" s="12" t="s">
        <v>18</v>
      </c>
      <c r="B13" s="68">
        <v>1600</v>
      </c>
      <c r="C13" s="68">
        <v>1600</v>
      </c>
      <c r="D13" s="68"/>
      <c r="E13" s="67"/>
      <c r="F13" s="67"/>
      <c r="G13" s="69"/>
      <c r="H13" s="11" t="s">
        <v>16</v>
      </c>
    </row>
    <row r="14" ht="73" customHeight="1" spans="1:8">
      <c r="A14" s="12" t="s">
        <v>21</v>
      </c>
      <c r="B14" s="68">
        <f>SUM(C14+D14+E14+F14)</f>
        <v>60738</v>
      </c>
      <c r="C14" s="68">
        <v>52537</v>
      </c>
      <c r="D14" s="68">
        <v>500</v>
      </c>
      <c r="E14" s="68">
        <v>7161</v>
      </c>
      <c r="F14" s="68">
        <v>540</v>
      </c>
      <c r="G14" s="69"/>
      <c r="H14" s="11" t="s">
        <v>22</v>
      </c>
    </row>
    <row r="15" ht="51" customHeight="1" spans="1:8">
      <c r="A15" s="12" t="s">
        <v>23</v>
      </c>
      <c r="B15" s="68">
        <f t="shared" si="0"/>
        <v>47837</v>
      </c>
      <c r="C15" s="68">
        <v>47837</v>
      </c>
      <c r="D15" s="70"/>
      <c r="E15" s="67">
        <v>0</v>
      </c>
      <c r="F15" s="67"/>
      <c r="G15" s="69"/>
      <c r="H15" s="11" t="s">
        <v>16</v>
      </c>
    </row>
    <row r="16" ht="51" customHeight="1" spans="1:8">
      <c r="A16" s="12" t="s">
        <v>24</v>
      </c>
      <c r="B16" s="68">
        <f t="shared" si="0"/>
        <v>47837</v>
      </c>
      <c r="C16" s="68">
        <v>47837</v>
      </c>
      <c r="D16" s="70"/>
      <c r="E16" s="67">
        <v>0</v>
      </c>
      <c r="F16" s="67"/>
      <c r="G16" s="69"/>
      <c r="H16" s="11" t="s">
        <v>16</v>
      </c>
    </row>
    <row r="17" ht="51" customHeight="1" spans="1:8">
      <c r="A17" s="12" t="s">
        <v>25</v>
      </c>
      <c r="B17" s="68">
        <f t="shared" si="0"/>
        <v>15185</v>
      </c>
      <c r="C17" s="68">
        <v>15185</v>
      </c>
      <c r="D17" s="70"/>
      <c r="E17" s="67"/>
      <c r="F17" s="67"/>
      <c r="G17" s="69"/>
      <c r="H17" s="11" t="s">
        <v>26</v>
      </c>
    </row>
    <row r="18" ht="51" customHeight="1" spans="1:8">
      <c r="A18" s="12" t="s">
        <v>24</v>
      </c>
      <c r="B18" s="68">
        <f t="shared" si="0"/>
        <v>15185</v>
      </c>
      <c r="C18" s="68">
        <v>15185</v>
      </c>
      <c r="D18" s="70"/>
      <c r="E18" s="67"/>
      <c r="F18" s="67"/>
      <c r="G18" s="69"/>
      <c r="H18" s="11" t="s">
        <v>27</v>
      </c>
    </row>
    <row r="19" ht="51" customHeight="1" spans="1:8">
      <c r="A19" s="12" t="s">
        <v>28</v>
      </c>
      <c r="B19" s="66">
        <f t="shared" si="0"/>
        <v>29714.5817</v>
      </c>
      <c r="C19" s="67">
        <v>29714.5817</v>
      </c>
      <c r="D19" s="71"/>
      <c r="E19" s="67"/>
      <c r="F19" s="67"/>
      <c r="G19" s="69"/>
      <c r="H19" s="11" t="s">
        <v>29</v>
      </c>
    </row>
    <row r="20" ht="55" customHeight="1" spans="1:12">
      <c r="A20" s="9" t="s">
        <v>30</v>
      </c>
      <c r="B20" s="67"/>
      <c r="C20" s="72"/>
      <c r="D20" s="73"/>
      <c r="E20" s="74"/>
      <c r="F20" s="67">
        <v>73</v>
      </c>
      <c r="G20" s="69"/>
      <c r="I20" s="28"/>
      <c r="K20" s="29"/>
      <c r="L20" s="30"/>
    </row>
    <row r="21" ht="62" customHeight="1" spans="1:12">
      <c r="A21" s="75" t="s">
        <v>31</v>
      </c>
      <c r="B21" s="66">
        <f t="shared" si="0"/>
        <v>130103.0552199</v>
      </c>
      <c r="C21" s="66">
        <v>124068.9961199</v>
      </c>
      <c r="D21" s="73"/>
      <c r="E21" s="74">
        <v>5708.3304</v>
      </c>
      <c r="F21" s="67">
        <v>325.7287</v>
      </c>
      <c r="G21" s="69"/>
      <c r="H21" s="11" t="s">
        <v>32</v>
      </c>
      <c r="I21" s="28"/>
      <c r="K21" s="29"/>
      <c r="L21" s="30"/>
    </row>
    <row r="22" ht="93" customHeight="1" spans="1:12">
      <c r="A22" s="75" t="s">
        <v>33</v>
      </c>
      <c r="B22" s="76">
        <f>B21/B6</f>
        <v>0.847717281772529</v>
      </c>
      <c r="C22" s="76">
        <v>0.854036877648622</v>
      </c>
      <c r="D22" s="77"/>
      <c r="E22" s="76">
        <v>0.797141516547968</v>
      </c>
      <c r="F22" s="76">
        <v>0.603201296296296</v>
      </c>
      <c r="G22" s="76"/>
      <c r="H22" s="17" t="s">
        <v>34</v>
      </c>
      <c r="I22" s="28"/>
      <c r="K22" s="29"/>
      <c r="L22" s="31"/>
    </row>
    <row r="23" s="2" customFormat="1" ht="49" customHeight="1" spans="1:14">
      <c r="A23" s="78" t="s">
        <v>35</v>
      </c>
      <c r="B23" s="67"/>
      <c r="C23" s="79"/>
      <c r="D23" s="73"/>
      <c r="E23" s="74"/>
      <c r="F23" s="74">
        <v>0</v>
      </c>
      <c r="G23" s="80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81" t="s">
        <v>36</v>
      </c>
      <c r="B24" s="82">
        <f t="shared" si="0"/>
        <v>1895.915074</v>
      </c>
      <c r="C24" s="66">
        <v>1856.724</v>
      </c>
      <c r="D24" s="71"/>
      <c r="E24" s="66">
        <v>34.657742</v>
      </c>
      <c r="F24" s="79">
        <v>4.533332</v>
      </c>
      <c r="G24" s="83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84" t="s">
        <v>37</v>
      </c>
      <c r="B25" s="41"/>
      <c r="C25" s="41"/>
      <c r="D25" s="41" t="s">
        <v>38</v>
      </c>
      <c r="E25" s="41" t="s">
        <v>39</v>
      </c>
      <c r="F25" s="41"/>
      <c r="G25" s="41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85" t="s">
        <v>41</v>
      </c>
      <c r="B26" s="85"/>
      <c r="C26" s="85"/>
      <c r="D26" s="85"/>
      <c r="E26" s="85"/>
      <c r="F26" s="85"/>
      <c r="G26" s="85"/>
      <c r="H26" s="85"/>
      <c r="I26" s="3"/>
      <c r="J26" s="3"/>
      <c r="K26" s="3"/>
      <c r="L26" s="3"/>
      <c r="M26" s="1"/>
      <c r="N26" s="1"/>
    </row>
    <row r="27" ht="14" customHeight="1" spans="1:7">
      <c r="A27" s="24" t="s">
        <v>42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6" workbookViewId="0">
      <selection activeCell="C19" sqref="C19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79</v>
      </c>
      <c r="B3" s="33"/>
      <c r="C3" s="34" t="s">
        <v>80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41">
        <f>C6+D6+E6+F6+G6</f>
        <v>7152</v>
      </c>
      <c r="C6" s="41">
        <f>C7+C15+C17+C19</f>
        <v>6869</v>
      </c>
      <c r="D6" s="41">
        <f>D7+D15+D17+D19</f>
        <v>0</v>
      </c>
      <c r="E6" s="41">
        <f>E7+E15+E17+E19</f>
        <v>283</v>
      </c>
      <c r="F6" s="41">
        <v>0</v>
      </c>
      <c r="G6" s="41">
        <v>0</v>
      </c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41">
        <f t="shared" ref="B7:B11" si="0">C7+E7</f>
        <v>3086</v>
      </c>
      <c r="C7" s="42">
        <f>C8+C10+C12</f>
        <v>2803</v>
      </c>
      <c r="D7" s="42"/>
      <c r="E7" s="42">
        <f>E8+E10+E12</f>
        <v>283</v>
      </c>
      <c r="F7" s="43"/>
      <c r="G7" s="43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41">
        <f t="shared" si="0"/>
        <v>2070</v>
      </c>
      <c r="C8" s="42">
        <v>1987</v>
      </c>
      <c r="D8" s="44"/>
      <c r="E8" s="42">
        <v>83</v>
      </c>
      <c r="F8" s="43"/>
      <c r="G8" s="43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41">
        <f t="shared" si="0"/>
        <v>2070</v>
      </c>
      <c r="C9" s="42">
        <v>1987</v>
      </c>
      <c r="D9" s="44"/>
      <c r="E9" s="42">
        <v>83</v>
      </c>
      <c r="F9" s="43"/>
      <c r="G9" s="43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41">
        <f t="shared" si="0"/>
        <v>1016</v>
      </c>
      <c r="C10" s="42">
        <v>816</v>
      </c>
      <c r="D10" s="42"/>
      <c r="E10" s="42">
        <v>200</v>
      </c>
      <c r="F10" s="42"/>
      <c r="G10" s="43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41">
        <f t="shared" si="0"/>
        <v>1016</v>
      </c>
      <c r="C11" s="42">
        <v>816</v>
      </c>
      <c r="D11" s="42"/>
      <c r="E11" s="42">
        <v>200</v>
      </c>
      <c r="F11" s="42"/>
      <c r="G11" s="43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42"/>
      <c r="C12" s="42"/>
      <c r="D12" s="42"/>
      <c r="E12" s="42"/>
      <c r="F12" s="42"/>
      <c r="G12" s="43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42"/>
      <c r="C13" s="42"/>
      <c r="D13" s="42"/>
      <c r="E13" s="42"/>
      <c r="F13" s="42"/>
      <c r="G13" s="43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42">
        <f>B10+B8</f>
        <v>3086</v>
      </c>
      <c r="C14" s="42">
        <f>C10+C8</f>
        <v>2803</v>
      </c>
      <c r="D14" s="42"/>
      <c r="E14" s="42">
        <f>E10+E8</f>
        <v>283</v>
      </c>
      <c r="F14" s="42"/>
      <c r="G14" s="43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42">
        <f>C15+E15</f>
        <v>1768</v>
      </c>
      <c r="C15" s="42">
        <v>1768</v>
      </c>
      <c r="D15" s="42"/>
      <c r="E15" s="42"/>
      <c r="F15" s="42"/>
      <c r="G15" s="41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42">
        <f>C16+E16</f>
        <v>1768</v>
      </c>
      <c r="C16" s="42">
        <v>1768</v>
      </c>
      <c r="D16" s="41"/>
      <c r="E16" s="42"/>
      <c r="F16" s="41"/>
      <c r="G16" s="41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42">
        <v>813</v>
      </c>
      <c r="C17" s="42">
        <v>813</v>
      </c>
      <c r="D17" s="43"/>
      <c r="E17" s="43"/>
      <c r="F17" s="43"/>
      <c r="G17" s="43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42">
        <v>813</v>
      </c>
      <c r="C18" s="42">
        <v>813</v>
      </c>
      <c r="D18" s="43"/>
      <c r="E18" s="43"/>
      <c r="F18" s="43"/>
      <c r="G18" s="43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42">
        <v>1485</v>
      </c>
      <c r="C19" s="42">
        <v>1485</v>
      </c>
      <c r="D19" s="43"/>
      <c r="E19" s="43"/>
      <c r="F19" s="43"/>
      <c r="G19" s="43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41">
        <v>6473.0524959</v>
      </c>
      <c r="C20" s="41">
        <f>B20-E20</f>
        <v>6208.2224959</v>
      </c>
      <c r="D20" s="41"/>
      <c r="E20" s="41">
        <v>264.83</v>
      </c>
      <c r="F20" s="43"/>
      <c r="G20" s="43"/>
      <c r="I20" s="28"/>
      <c r="J20" s="3"/>
      <c r="K20" s="29"/>
      <c r="L20" s="30"/>
    </row>
    <row r="21" s="1" customFormat="1" ht="62" customHeight="1" spans="1:12">
      <c r="A21" s="15" t="s">
        <v>31</v>
      </c>
      <c r="B21" s="41">
        <v>6473.0524959</v>
      </c>
      <c r="C21" s="41">
        <f>B21-E21</f>
        <v>6208.2224959</v>
      </c>
      <c r="D21" s="41"/>
      <c r="E21" s="41">
        <v>264.83</v>
      </c>
      <c r="F21" s="43"/>
      <c r="G21" s="43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45">
        <f>B20/B6</f>
        <v>0.905068861283557</v>
      </c>
      <c r="C22" s="45">
        <f>C20/C6</f>
        <v>0.903802954709565</v>
      </c>
      <c r="D22" s="45"/>
      <c r="E22" s="45">
        <f>E20/E6</f>
        <v>0.935795053003533</v>
      </c>
      <c r="F22" s="43"/>
      <c r="G22" s="43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41">
        <f>B24</f>
        <v>55.4914</v>
      </c>
      <c r="C23" s="41">
        <f>C24</f>
        <v>53.9514</v>
      </c>
      <c r="D23" s="41"/>
      <c r="E23" s="41">
        <f>E24</f>
        <v>1.54</v>
      </c>
      <c r="F23" s="15"/>
      <c r="G23" s="15"/>
      <c r="H23" s="46" t="s">
        <v>81</v>
      </c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47">
        <f>C24+E24</f>
        <v>55.4914</v>
      </c>
      <c r="C24" s="48">
        <v>53.9514</v>
      </c>
      <c r="D24" s="48"/>
      <c r="E24" s="41">
        <v>1.54</v>
      </c>
      <c r="F24" s="41"/>
      <c r="G24" s="19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82</v>
      </c>
      <c r="B25" s="15"/>
      <c r="C25" s="15"/>
      <c r="D25" s="15" t="s">
        <v>38</v>
      </c>
      <c r="E25" s="15" t="s">
        <v>83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0" workbookViewId="0">
      <selection activeCell="F25" sqref="F25"/>
    </sheetView>
  </sheetViews>
  <sheetFormatPr defaultColWidth="9.64166666666667" defaultRowHeight="15"/>
  <cols>
    <col min="1" max="1" width="31.3" style="1" customWidth="1"/>
    <col min="2" max="2" width="14" style="1" customWidth="1"/>
    <col min="3" max="3" width="19.25" style="1" customWidth="1"/>
    <col min="4" max="4" width="14.375" style="1" customWidth="1"/>
    <col min="5" max="5" width="19" style="1" customWidth="1"/>
    <col min="6" max="6" width="17.25" style="1" customWidth="1"/>
    <col min="7" max="7" width="16.87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9" t="s">
        <v>84</v>
      </c>
      <c r="B3" s="39"/>
      <c r="C3" s="40" t="s">
        <v>80</v>
      </c>
      <c r="D3" s="40"/>
      <c r="E3" s="40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8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B7+B15+B17+B19</f>
        <v>2737.4817</v>
      </c>
      <c r="C6" s="10">
        <f>C7+C15+C17+C19</f>
        <v>2483.4817</v>
      </c>
      <c r="D6" s="10"/>
      <c r="E6" s="10">
        <f>E7+E15+E17+E19</f>
        <v>254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C7+E7</f>
        <v>1592</v>
      </c>
      <c r="C7" s="10">
        <v>1338</v>
      </c>
      <c r="D7" s="10"/>
      <c r="E7" s="10">
        <v>254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688</v>
      </c>
      <c r="C8" s="10">
        <v>634</v>
      </c>
      <c r="D8" s="10"/>
      <c r="E8" s="10">
        <v>54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688</v>
      </c>
      <c r="C9" s="10">
        <v>634</v>
      </c>
      <c r="D9" s="10"/>
      <c r="E9" s="10">
        <v>54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904</v>
      </c>
      <c r="C10" s="10">
        <v>704</v>
      </c>
      <c r="D10" s="10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904</v>
      </c>
      <c r="C11" s="10">
        <v>704</v>
      </c>
      <c r="D11" s="10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1592</v>
      </c>
      <c r="C14" s="10">
        <v>1338</v>
      </c>
      <c r="D14" s="10"/>
      <c r="E14" s="10">
        <v>254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>570+24</f>
        <v>594</v>
      </c>
      <c r="C15" s="10">
        <f>570+24</f>
        <v>594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594</v>
      </c>
      <c r="C16" s="10">
        <v>594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v>143</v>
      </c>
      <c r="C17" s="10">
        <v>143</v>
      </c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v>143</v>
      </c>
      <c r="C18" s="10">
        <v>143</v>
      </c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408.4817</v>
      </c>
      <c r="C19" s="10">
        <v>408.4817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SUM(C21:E21)</f>
        <v>2443</v>
      </c>
      <c r="C21" s="10">
        <v>2347.92</v>
      </c>
      <c r="D21" s="13"/>
      <c r="E21" s="13">
        <v>95.08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0.892426057131268</v>
      </c>
      <c r="C22" s="16">
        <f>C21/C6</f>
        <v>0.94541465717263</v>
      </c>
      <c r="D22" s="16"/>
      <c r="E22" s="16">
        <f>E21/E6</f>
        <v>0.374330708661417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>
        <v>0</v>
      </c>
      <c r="C23" s="18">
        <v>0</v>
      </c>
      <c r="D23" s="13"/>
      <c r="E23" s="13">
        <v>0</v>
      </c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0</v>
      </c>
      <c r="C24" s="18">
        <v>0</v>
      </c>
      <c r="D24" s="18"/>
      <c r="E24" s="18">
        <v>0</v>
      </c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85</v>
      </c>
      <c r="B25" s="15"/>
      <c r="C25" s="15"/>
      <c r="D25" s="15" t="s">
        <v>38</v>
      </c>
      <c r="E25" s="15"/>
      <c r="F25" s="15" t="s">
        <v>56</v>
      </c>
      <c r="G25" s="15">
        <v>8998061</v>
      </c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3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86</v>
      </c>
      <c r="B3" s="33"/>
      <c r="C3" s="34" t="s">
        <v>80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 t="shared" ref="B6:B13" si="0">SUM(C6:G6)</f>
        <v>16666</v>
      </c>
      <c r="C6" s="10">
        <f t="shared" ref="C6:F6" si="1">C7+C15+C17+C19</f>
        <v>14614</v>
      </c>
      <c r="D6" s="10">
        <f t="shared" si="1"/>
        <v>500</v>
      </c>
      <c r="E6" s="10">
        <f t="shared" si="1"/>
        <v>1502</v>
      </c>
      <c r="F6" s="10">
        <f t="shared" si="1"/>
        <v>50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 t="shared" ref="B7:F7" si="2">B8+B10+B12</f>
        <v>7865</v>
      </c>
      <c r="C7" s="10">
        <f t="shared" si="2"/>
        <v>5813</v>
      </c>
      <c r="D7" s="10">
        <f t="shared" si="2"/>
        <v>500</v>
      </c>
      <c r="E7" s="10">
        <f t="shared" si="2"/>
        <v>1502</v>
      </c>
      <c r="F7" s="10">
        <f t="shared" si="2"/>
        <v>50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f t="shared" si="0"/>
        <v>4642</v>
      </c>
      <c r="C8" s="10">
        <v>4104</v>
      </c>
      <c r="D8" s="10"/>
      <c r="E8" s="10">
        <v>488</v>
      </c>
      <c r="F8" s="10">
        <v>50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 t="shared" si="0"/>
        <v>4642</v>
      </c>
      <c r="C9" s="10">
        <v>4104</v>
      </c>
      <c r="D9" s="10"/>
      <c r="E9" s="10">
        <v>488</v>
      </c>
      <c r="F9" s="10">
        <v>50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f t="shared" si="0"/>
        <v>2723</v>
      </c>
      <c r="C10" s="10">
        <v>1209</v>
      </c>
      <c r="D10" s="10">
        <v>500</v>
      </c>
      <c r="E10" s="10">
        <v>1014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f t="shared" si="0"/>
        <v>2723</v>
      </c>
      <c r="C11" s="10">
        <v>1209</v>
      </c>
      <c r="D11" s="10">
        <v>500</v>
      </c>
      <c r="E11" s="10">
        <v>1014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>
        <f t="shared" si="0"/>
        <v>500</v>
      </c>
      <c r="C12" s="10">
        <v>500</v>
      </c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>
        <f t="shared" si="0"/>
        <v>500</v>
      </c>
      <c r="C13" s="10">
        <v>500</v>
      </c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 t="shared" ref="B14:F14" si="3">B9+B11+B13</f>
        <v>7865</v>
      </c>
      <c r="C14" s="10">
        <f t="shared" si="3"/>
        <v>5813</v>
      </c>
      <c r="D14" s="10">
        <f t="shared" si="3"/>
        <v>500</v>
      </c>
      <c r="E14" s="10">
        <f t="shared" si="3"/>
        <v>1502</v>
      </c>
      <c r="F14" s="10">
        <f t="shared" si="3"/>
        <v>50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 t="shared" ref="B15:B19" si="4">SUM(C15:G15)</f>
        <v>5360</v>
      </c>
      <c r="C15" s="10">
        <v>5360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f t="shared" si="4"/>
        <v>5360</v>
      </c>
      <c r="C16" s="10">
        <v>5360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f t="shared" si="4"/>
        <v>1920</v>
      </c>
      <c r="C17" s="10">
        <v>1920</v>
      </c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f t="shared" si="4"/>
        <v>1920</v>
      </c>
      <c r="C18" s="10">
        <v>1920</v>
      </c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f t="shared" si="4"/>
        <v>1521</v>
      </c>
      <c r="C19" s="10">
        <v>1521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SUM(C21:G21)</f>
        <v>13487.544454</v>
      </c>
      <c r="C21" s="13">
        <v>12550.734854</v>
      </c>
      <c r="D21" s="13"/>
      <c r="E21" s="13">
        <v>887.3096</v>
      </c>
      <c r="F21" s="10">
        <v>49.5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 t="shared" ref="B22:F22" si="5">B21/B6</f>
        <v>0.809285038641546</v>
      </c>
      <c r="C22" s="16">
        <f t="shared" si="5"/>
        <v>0.858815851512249</v>
      </c>
      <c r="D22" s="16"/>
      <c r="E22" s="16">
        <f t="shared" si="5"/>
        <v>0.59075206391478</v>
      </c>
      <c r="F22" s="16">
        <f t="shared" si="5"/>
        <v>0.99</v>
      </c>
      <c r="G22" s="16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10">
        <f>SUM(C24:G24)</f>
        <v>447.976</v>
      </c>
      <c r="C24" s="18">
        <v>422.966</v>
      </c>
      <c r="D24" s="20"/>
      <c r="E24" s="18">
        <v>25.01</v>
      </c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87</v>
      </c>
      <c r="B25" s="15"/>
      <c r="C25" s="22"/>
      <c r="D25" s="15" t="s">
        <v>38</v>
      </c>
      <c r="E25" s="15" t="s">
        <v>88</v>
      </c>
      <c r="F25" s="15"/>
      <c r="G25" s="22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1388888888889" right="0.751388888888889" top="1" bottom="1" header="0.511805555555556" footer="0.511805555555556"/>
  <pageSetup paperSize="9" scale="50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9" workbookViewId="0">
      <selection activeCell="G24" sqref="G24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33" t="s">
        <v>89</v>
      </c>
      <c r="B3" s="33"/>
      <c r="C3" s="34" t="s">
        <v>80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.1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B7+B15+B17+B19</f>
        <v>8809</v>
      </c>
      <c r="C6" s="10">
        <f>C7+C15+C17+C19</f>
        <v>8485</v>
      </c>
      <c r="D6" s="10"/>
      <c r="E6" s="10">
        <f>E7+E15+E17+E19</f>
        <v>324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3335</v>
      </c>
      <c r="C7" s="10">
        <v>3011</v>
      </c>
      <c r="D7" s="10"/>
      <c r="E7" s="10">
        <v>324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2270</v>
      </c>
      <c r="C8" s="10">
        <v>2146</v>
      </c>
      <c r="D8" s="10"/>
      <c r="E8" s="10">
        <v>124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2270</v>
      </c>
      <c r="C9" s="10">
        <v>2146</v>
      </c>
      <c r="D9" s="10"/>
      <c r="E9" s="10">
        <v>124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1065</v>
      </c>
      <c r="C10" s="10">
        <v>865</v>
      </c>
      <c r="D10" s="10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1065</v>
      </c>
      <c r="C11" s="10">
        <v>865</v>
      </c>
      <c r="D11" s="10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2.95" customHeight="1" spans="1:12">
      <c r="A14" s="12" t="s">
        <v>21</v>
      </c>
      <c r="B14" s="10">
        <f>B9+B11+B13</f>
        <v>3335</v>
      </c>
      <c r="C14" s="10">
        <f>C9+C11+C13</f>
        <v>3011</v>
      </c>
      <c r="D14" s="10"/>
      <c r="E14" s="10">
        <f>E9+E11</f>
        <v>324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2293</v>
      </c>
      <c r="C15" s="10">
        <v>2293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2293</v>
      </c>
      <c r="C16" s="10">
        <v>2293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v>771</v>
      </c>
      <c r="C17" s="10">
        <v>771</v>
      </c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v>771</v>
      </c>
      <c r="C18" s="10">
        <v>771</v>
      </c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2410</v>
      </c>
      <c r="C19" s="10">
        <v>2410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4.9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.1" customHeight="1" spans="1:12">
      <c r="A21" s="15" t="s">
        <v>31</v>
      </c>
      <c r="B21" s="13">
        <f>C21+E21</f>
        <v>7826.627</v>
      </c>
      <c r="C21" s="13">
        <v>7582.627</v>
      </c>
      <c r="D21" s="13"/>
      <c r="E21" s="13">
        <v>244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0.888480758315359</v>
      </c>
      <c r="C22" s="16">
        <f>C21/C6</f>
        <v>0.893650795521509</v>
      </c>
      <c r="D22" s="13"/>
      <c r="E22" s="16">
        <f>E21/E6</f>
        <v>0.753086419753086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90</v>
      </c>
      <c r="B25" s="15"/>
      <c r="C25" s="15"/>
      <c r="D25" s="15" t="s">
        <v>38</v>
      </c>
      <c r="E25" s="15" t="s">
        <v>91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.1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9" workbookViewId="0">
      <selection activeCell="H25" sqref="H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92</v>
      </c>
      <c r="B3" s="6"/>
      <c r="C3" s="6"/>
      <c r="D3" s="6"/>
      <c r="E3" s="6"/>
      <c r="F3" s="6" t="s">
        <v>93</v>
      </c>
      <c r="G3" s="6"/>
      <c r="H3" s="6"/>
      <c r="I3" s="3"/>
      <c r="J3" s="3"/>
      <c r="K3" s="3"/>
      <c r="L3" s="3"/>
    </row>
    <row r="4" s="1" customFormat="1" ht="29.1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B7+B15+B17+B19</f>
        <v>17126.1</v>
      </c>
      <c r="C6" s="10">
        <f>C7+C15+C17+C19</f>
        <v>15708.1</v>
      </c>
      <c r="D6" s="10"/>
      <c r="E6" s="10">
        <f>E7+E15+E17+E19</f>
        <v>1418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B8+B10+B12</f>
        <v>8096</v>
      </c>
      <c r="C7" s="10">
        <f>C8+C10+C12</f>
        <v>6678</v>
      </c>
      <c r="D7" s="10"/>
      <c r="E7" s="10">
        <f>E8+E10+E12</f>
        <v>1418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5808</v>
      </c>
      <c r="C8" s="10">
        <v>4944</v>
      </c>
      <c r="D8" s="10"/>
      <c r="E8" s="10">
        <v>864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5808</v>
      </c>
      <c r="C9" s="10">
        <v>4944</v>
      </c>
      <c r="D9" s="10"/>
      <c r="E9" s="10">
        <v>864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1788</v>
      </c>
      <c r="C10" s="10">
        <v>1234</v>
      </c>
      <c r="D10" s="10"/>
      <c r="E10" s="10">
        <v>554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1788</v>
      </c>
      <c r="C11" s="10">
        <v>1234</v>
      </c>
      <c r="D11" s="10"/>
      <c r="E11" s="10">
        <v>554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>
        <v>500</v>
      </c>
      <c r="C12" s="10">
        <v>500</v>
      </c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>
        <v>500</v>
      </c>
      <c r="C13" s="10">
        <v>500</v>
      </c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2.95" customHeight="1" spans="1:12">
      <c r="A14" s="12" t="s">
        <v>21</v>
      </c>
      <c r="B14" s="10">
        <f>B7</f>
        <v>8096</v>
      </c>
      <c r="C14" s="10">
        <f>C7</f>
        <v>6678</v>
      </c>
      <c r="D14" s="10"/>
      <c r="E14" s="10">
        <f>E7</f>
        <v>1418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6540</v>
      </c>
      <c r="C15" s="10">
        <v>6540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6540</v>
      </c>
      <c r="C16" s="10">
        <v>6540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v>1880</v>
      </c>
      <c r="C17" s="10">
        <v>1880</v>
      </c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v>1880</v>
      </c>
      <c r="C18" s="10">
        <v>1880</v>
      </c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610.1</v>
      </c>
      <c r="C19" s="10">
        <v>610.1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4.95" customHeight="1" spans="1:12">
      <c r="A20" s="9" t="s">
        <v>30</v>
      </c>
      <c r="B20" s="13">
        <v>13465.69</v>
      </c>
      <c r="C20" s="13">
        <v>12083.66</v>
      </c>
      <c r="D20" s="13"/>
      <c r="E20" s="13">
        <v>1382.03</v>
      </c>
      <c r="F20" s="10"/>
      <c r="G20" s="10"/>
      <c r="H20" s="14"/>
      <c r="I20" s="28"/>
      <c r="J20" s="3"/>
      <c r="K20" s="29"/>
      <c r="L20" s="30"/>
    </row>
    <row r="21" s="1" customFormat="1" ht="62.1" customHeight="1" spans="1:12">
      <c r="A21" s="15" t="s">
        <v>31</v>
      </c>
      <c r="B21" s="13">
        <v>13465.69</v>
      </c>
      <c r="C21" s="13">
        <v>12083.66</v>
      </c>
      <c r="D21" s="13"/>
      <c r="E21" s="13">
        <v>1382.03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0.786267159481727</v>
      </c>
      <c r="C22" s="16">
        <f>C21/C6</f>
        <v>0.769262991704917</v>
      </c>
      <c r="D22" s="16"/>
      <c r="E22" s="16">
        <f>E21/E6</f>
        <v>0.974633286318759</v>
      </c>
      <c r="F22" s="16"/>
      <c r="G22" s="16"/>
      <c r="H22" s="17" t="s">
        <v>34</v>
      </c>
      <c r="I22" s="28"/>
      <c r="J22" s="3"/>
      <c r="K22" s="29"/>
      <c r="L22" s="31"/>
    </row>
    <row r="23" s="2" customFormat="1" ht="48.95" customHeight="1" spans="1:14">
      <c r="A23" s="9" t="s">
        <v>35</v>
      </c>
      <c r="B23" s="18">
        <v>34.77</v>
      </c>
      <c r="C23" s="18">
        <v>34.77</v>
      </c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18">
        <v>34.77</v>
      </c>
      <c r="C24" s="18">
        <v>34.77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94</v>
      </c>
      <c r="B25" s="15"/>
      <c r="C25" s="22"/>
      <c r="D25" s="15" t="s">
        <v>38</v>
      </c>
      <c r="E25" s="15" t="s">
        <v>95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.1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40" zoomScaleNormal="40" topLeftCell="A7" workbookViewId="0">
      <selection activeCell="F43" sqref="F43"/>
    </sheetView>
  </sheetViews>
  <sheetFormatPr defaultColWidth="9.64166666666667" defaultRowHeight="15"/>
  <cols>
    <col min="1" max="1" width="31.3" style="1" customWidth="1"/>
    <col min="2" max="2" width="17.9333333333333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39.12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43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44</v>
      </c>
      <c r="B3" s="33"/>
      <c r="C3" s="34" t="s">
        <v>45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62">
        <v>12967</v>
      </c>
      <c r="C6" s="62">
        <v>12589</v>
      </c>
      <c r="D6" s="10"/>
      <c r="E6" s="10">
        <v>378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3453</v>
      </c>
      <c r="C7" s="10">
        <v>3075</v>
      </c>
      <c r="D7" s="10"/>
      <c r="E7" s="10">
        <v>378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2370</v>
      </c>
      <c r="C8" s="10">
        <v>2192</v>
      </c>
      <c r="D8" s="10"/>
      <c r="E8" s="10">
        <v>178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2370</v>
      </c>
      <c r="C9" s="10">
        <v>2192</v>
      </c>
      <c r="D9" s="10"/>
      <c r="E9" s="10">
        <v>178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62">
        <v>1083</v>
      </c>
      <c r="C10" s="62">
        <v>883</v>
      </c>
      <c r="D10" s="62"/>
      <c r="E10" s="62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62">
        <v>1083</v>
      </c>
      <c r="C11" s="62">
        <v>883</v>
      </c>
      <c r="D11" s="62"/>
      <c r="E11" s="62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62"/>
      <c r="C12" s="62"/>
      <c r="D12" s="62"/>
      <c r="E12" s="62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63"/>
      <c r="C13" s="63"/>
      <c r="D13" s="62"/>
      <c r="E13" s="62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62">
        <v>3453</v>
      </c>
      <c r="C14" s="62">
        <v>3075</v>
      </c>
      <c r="D14" s="62"/>
      <c r="E14" s="62">
        <v>378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62">
        <v>2688</v>
      </c>
      <c r="C15" s="62">
        <v>2688</v>
      </c>
      <c r="D15" s="62"/>
      <c r="E15" s="62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62">
        <v>2688</v>
      </c>
      <c r="C16" s="62">
        <v>2688</v>
      </c>
      <c r="D16" s="62"/>
      <c r="E16" s="62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v>726</v>
      </c>
      <c r="C17" s="10">
        <v>726</v>
      </c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v>726</v>
      </c>
      <c r="C18" s="10">
        <v>726</v>
      </c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62">
        <v>6100</v>
      </c>
      <c r="C19" s="62">
        <v>6100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64" t="s">
        <v>46</v>
      </c>
      <c r="C20" s="37" t="s">
        <v>47</v>
      </c>
      <c r="D20" s="13"/>
      <c r="E20" s="13">
        <v>328.75</v>
      </c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65">
        <v>11034.91</v>
      </c>
      <c r="C21" s="13">
        <v>10706.16</v>
      </c>
      <c r="D21" s="13"/>
      <c r="E21" s="13">
        <v>328.75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79" customHeight="1" spans="1:12">
      <c r="A22" s="15" t="s">
        <v>33</v>
      </c>
      <c r="B22" s="16">
        <v>0.851</v>
      </c>
      <c r="C22" s="16">
        <v>0.8504</v>
      </c>
      <c r="D22" s="13"/>
      <c r="E22" s="16">
        <v>0.8697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12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41" t="s">
        <v>48</v>
      </c>
      <c r="B25" s="15"/>
      <c r="C25" s="41"/>
      <c r="D25" s="15" t="s">
        <v>38</v>
      </c>
      <c r="E25" s="41"/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40" zoomScaleNormal="40" workbookViewId="0">
      <selection activeCell="C6" sqref="C6"/>
    </sheetView>
  </sheetViews>
  <sheetFormatPr defaultColWidth="9.64166666666667" defaultRowHeight="15"/>
  <cols>
    <col min="1" max="1" width="31.3" style="1" customWidth="1"/>
    <col min="2" max="2" width="21.125" style="1" customWidth="1"/>
    <col min="3" max="3" width="20.5" style="1" customWidth="1"/>
    <col min="4" max="4" width="11.75" style="1" customWidth="1"/>
    <col min="5" max="5" width="16.45" style="1" customWidth="1"/>
    <col min="6" max="6" width="14.875" style="1" customWidth="1"/>
    <col min="7" max="7" width="1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49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50</v>
      </c>
      <c r="B3" s="33"/>
      <c r="C3" s="34" t="s">
        <v>3</v>
      </c>
      <c r="D3" s="34"/>
      <c r="E3" s="34"/>
      <c r="F3" s="35"/>
      <c r="G3" s="35"/>
      <c r="H3" s="60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52">
        <f>B7+B15+B17+B19</f>
        <v>22156</v>
      </c>
      <c r="C6" s="52">
        <f>C7+C15+C17+C19</f>
        <v>21803</v>
      </c>
      <c r="D6" s="52"/>
      <c r="E6" s="52">
        <f>E7+E15+E17+E19</f>
        <v>353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52">
        <f>B8+B10+B12</f>
        <v>7646</v>
      </c>
      <c r="C7" s="52">
        <f>C8+C10+C12</f>
        <v>7293</v>
      </c>
      <c r="D7" s="52"/>
      <c r="E7" s="52">
        <f>E8+E10+D12</f>
        <v>353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52">
        <f t="shared" ref="B8:B10" si="0">SUM(C8:E8)</f>
        <v>5740</v>
      </c>
      <c r="C8" s="52">
        <v>5587</v>
      </c>
      <c r="D8" s="52"/>
      <c r="E8" s="52">
        <v>153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52">
        <f t="shared" si="0"/>
        <v>5740</v>
      </c>
      <c r="C9" s="52">
        <v>5587</v>
      </c>
      <c r="D9" s="52"/>
      <c r="E9" s="52">
        <v>153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52">
        <f t="shared" si="0"/>
        <v>1406</v>
      </c>
      <c r="C10" s="52">
        <v>1206</v>
      </c>
      <c r="D10" s="52"/>
      <c r="E10" s="52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52">
        <v>1406</v>
      </c>
      <c r="C11" s="52">
        <v>1206</v>
      </c>
      <c r="D11" s="52"/>
      <c r="E11" s="52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52">
        <v>500</v>
      </c>
      <c r="C12" s="52">
        <v>500</v>
      </c>
      <c r="D12" s="52"/>
      <c r="E12" s="52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52">
        <v>500</v>
      </c>
      <c r="C13" s="52">
        <v>500</v>
      </c>
      <c r="D13" s="52"/>
      <c r="E13" s="52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52">
        <f>B9+B11+B13</f>
        <v>7646</v>
      </c>
      <c r="C14" s="52">
        <f>C9+C11+C13</f>
        <v>7293</v>
      </c>
      <c r="D14" s="52"/>
      <c r="E14" s="52">
        <f>E9+E11+E13</f>
        <v>353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52">
        <f t="shared" ref="B15:B19" si="1">C15</f>
        <v>7858</v>
      </c>
      <c r="C15" s="52">
        <f>C16</f>
        <v>7858</v>
      </c>
      <c r="D15" s="52"/>
      <c r="E15" s="52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52">
        <f t="shared" si="1"/>
        <v>7858</v>
      </c>
      <c r="C16" s="52">
        <v>7858</v>
      </c>
      <c r="D16" s="52" t="s">
        <v>51</v>
      </c>
      <c r="E16" s="52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52">
        <v>2651</v>
      </c>
      <c r="C17" s="10">
        <v>2651</v>
      </c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52"/>
      <c r="C18" s="10"/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52">
        <f t="shared" si="1"/>
        <v>4001</v>
      </c>
      <c r="C19" s="52">
        <v>4001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C21+E21</f>
        <v>17183.1412</v>
      </c>
      <c r="C21" s="10">
        <v>16961.9412</v>
      </c>
      <c r="D21" s="13" t="s">
        <v>52</v>
      </c>
      <c r="E21" s="13">
        <v>221.2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0.775552500451345</v>
      </c>
      <c r="C22" s="16">
        <f>C21/C6</f>
        <v>0.777963638031464</v>
      </c>
      <c r="D22" s="16"/>
      <c r="E22" s="16">
        <f>E21/E6</f>
        <v>0.626628895184136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61">
        <v>144.48</v>
      </c>
      <c r="L23" s="31"/>
      <c r="M23" s="1"/>
      <c r="N23" s="1"/>
    </row>
    <row r="24" s="2" customFormat="1" ht="66" customHeight="1" spans="1:14">
      <c r="A24" s="19" t="s">
        <v>36</v>
      </c>
      <c r="B24" s="10">
        <f>C24</f>
        <v>365.58</v>
      </c>
      <c r="C24" s="10">
        <v>365.58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53</v>
      </c>
      <c r="B25" s="15" t="s">
        <v>54</v>
      </c>
      <c r="C25" s="41">
        <v>4831908</v>
      </c>
      <c r="D25" s="41" t="s">
        <v>38</v>
      </c>
      <c r="E25" s="41" t="s">
        <v>55</v>
      </c>
      <c r="F25" s="41" t="s">
        <v>56</v>
      </c>
      <c r="G25" s="41">
        <v>4831908</v>
      </c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85" zoomScaleNormal="85" topLeftCell="A16" workbookViewId="0">
      <selection activeCell="A4" sqref="$A1:$XFD1048576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33" t="s">
        <v>57</v>
      </c>
      <c r="B3" s="33"/>
      <c r="C3" s="34" t="s">
        <v>3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C6+E6+F6</f>
        <v>11564</v>
      </c>
      <c r="C6" s="10">
        <f>C9+C11+C15+C18+C19</f>
        <v>10697</v>
      </c>
      <c r="D6" s="10"/>
      <c r="E6" s="10">
        <f>E7+E15+E18+E19</f>
        <v>787</v>
      </c>
      <c r="F6" s="10">
        <f>F7+F15+F17+F19</f>
        <v>80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B9+B11+B13</f>
        <v>4346</v>
      </c>
      <c r="C7" s="10">
        <f>C9+C11+C13</f>
        <v>3479</v>
      </c>
      <c r="D7" s="10"/>
      <c r="E7" s="10">
        <f>E9+E11+E13</f>
        <v>787</v>
      </c>
      <c r="F7" s="10">
        <v>80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2846</v>
      </c>
      <c r="C8" s="10">
        <v>2549</v>
      </c>
      <c r="D8" s="10"/>
      <c r="E8" s="10">
        <v>217</v>
      </c>
      <c r="F8" s="10">
        <v>80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>C9+E9+F9</f>
        <v>2846</v>
      </c>
      <c r="C9" s="10">
        <v>2549</v>
      </c>
      <c r="D9" s="10"/>
      <c r="E9" s="10">
        <v>217</v>
      </c>
      <c r="F9" s="10">
        <v>80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1500</v>
      </c>
      <c r="C10" s="10">
        <v>930</v>
      </c>
      <c r="D10" s="10"/>
      <c r="E10" s="10">
        <v>570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1500</v>
      </c>
      <c r="C11" s="10">
        <v>930</v>
      </c>
      <c r="D11" s="10"/>
      <c r="E11" s="10">
        <v>570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C14+E14+F14</f>
        <v>4346</v>
      </c>
      <c r="C14" s="10">
        <f t="shared" ref="C14:F14" si="0">C9+C11+C13</f>
        <v>3479</v>
      </c>
      <c r="D14" s="10"/>
      <c r="E14" s="10">
        <f t="shared" si="0"/>
        <v>787</v>
      </c>
      <c r="F14" s="10">
        <f t="shared" si="0"/>
        <v>80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3861</v>
      </c>
      <c r="C15" s="10">
        <v>3861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3861</v>
      </c>
      <c r="C16" s="10">
        <v>3861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v>1061</v>
      </c>
      <c r="C18" s="10">
        <v>1061</v>
      </c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2296</v>
      </c>
      <c r="C19" s="10">
        <v>2296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3">
      <c r="A20" s="9" t="s">
        <v>30</v>
      </c>
      <c r="B20" s="10"/>
      <c r="C20" s="10"/>
      <c r="D20" s="13"/>
      <c r="E20" s="10"/>
      <c r="F20" s="10"/>
      <c r="G20" s="10"/>
      <c r="H20" s="14"/>
      <c r="I20" s="28"/>
      <c r="J20" s="3"/>
      <c r="K20" s="29"/>
      <c r="L20" s="30"/>
      <c r="M20" s="1" t="s">
        <v>51</v>
      </c>
    </row>
    <row r="21" s="1" customFormat="1" ht="62" customHeight="1" spans="1:12">
      <c r="A21" s="15" t="s">
        <v>31</v>
      </c>
      <c r="B21" s="10">
        <f>C21+E21+F21</f>
        <v>9434.68</v>
      </c>
      <c r="C21" s="10">
        <v>8570.54</v>
      </c>
      <c r="D21" s="13"/>
      <c r="E21" s="10">
        <v>784.14</v>
      </c>
      <c r="F21" s="10">
        <v>80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0.815866482186095</v>
      </c>
      <c r="C22" s="16">
        <f>C21/C6</f>
        <v>0.8012096849584</v>
      </c>
      <c r="D22" s="13"/>
      <c r="E22" s="16">
        <f>E21/E6</f>
        <v>0.996365946632783</v>
      </c>
      <c r="F22" s="16">
        <v>1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 t="s">
        <v>58</v>
      </c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59">
        <v>130.2</v>
      </c>
      <c r="C24" s="49">
        <v>130.2</v>
      </c>
      <c r="D24" s="20"/>
      <c r="E24" s="20">
        <v>0</v>
      </c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59</v>
      </c>
      <c r="B25" s="15" t="s">
        <v>54</v>
      </c>
      <c r="C25" s="15">
        <v>8359631</v>
      </c>
      <c r="D25" s="15" t="s">
        <v>38</v>
      </c>
      <c r="E25" s="15" t="s">
        <v>60</v>
      </c>
      <c r="F25" s="15" t="s">
        <v>56</v>
      </c>
      <c r="G25" s="15">
        <v>8217380</v>
      </c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0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61</v>
      </c>
      <c r="B3" s="33"/>
      <c r="C3" s="34" t="s">
        <v>62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 t="shared" ref="B6:B11" si="0">C6+E6</f>
        <v>7768</v>
      </c>
      <c r="C6" s="10">
        <f>C7+C15+C17+C19</f>
        <v>6802</v>
      </c>
      <c r="D6" s="10"/>
      <c r="E6" s="10">
        <f>E7</f>
        <v>966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 t="shared" si="0"/>
        <v>3389</v>
      </c>
      <c r="C7" s="10">
        <v>2423</v>
      </c>
      <c r="D7" s="10"/>
      <c r="E7" s="10">
        <f>E8+E11</f>
        <v>966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f t="shared" si="0"/>
        <v>1876</v>
      </c>
      <c r="C8" s="10">
        <f>1610</f>
        <v>1610</v>
      </c>
      <c r="D8" s="10"/>
      <c r="E8" s="10">
        <f>266</f>
        <v>266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f t="shared" si="0"/>
        <v>1876</v>
      </c>
      <c r="C9" s="10">
        <f>1610</f>
        <v>1610</v>
      </c>
      <c r="D9" s="10"/>
      <c r="E9" s="10">
        <v>266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f t="shared" si="0"/>
        <v>1513</v>
      </c>
      <c r="C10" s="10">
        <v>813</v>
      </c>
      <c r="D10" s="10"/>
      <c r="E10" s="10">
        <v>700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f t="shared" si="0"/>
        <v>1513</v>
      </c>
      <c r="C11" s="10">
        <v>813</v>
      </c>
      <c r="D11" s="10"/>
      <c r="E11" s="10">
        <v>700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C14+E14</f>
        <v>3389</v>
      </c>
      <c r="C14" s="10">
        <v>2423</v>
      </c>
      <c r="D14" s="10"/>
      <c r="E14" s="10">
        <f>E8+E10+E12</f>
        <v>966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f>B16</f>
        <v>1509</v>
      </c>
      <c r="C15" s="10">
        <v>1509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f>C16</f>
        <v>1509</v>
      </c>
      <c r="C16" s="10">
        <v>1509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v>795</v>
      </c>
      <c r="C17" s="10">
        <v>795</v>
      </c>
      <c r="D17" s="10"/>
      <c r="E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v>795</v>
      </c>
      <c r="C18" s="10">
        <v>795</v>
      </c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2075</v>
      </c>
      <c r="C19" s="10">
        <v>2075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3">
        <f>C21+E21</f>
        <v>6816.85726</v>
      </c>
      <c r="C21" s="13">
        <f>(270-5.184)+146.455+239.55+344.607+174.87+(1300-203.5)+249.7+(283.1495-85)+(778.60896+980)+(792.03-277)+1000</f>
        <v>5988.28646</v>
      </c>
      <c r="D21" s="13"/>
      <c r="E21" s="13">
        <f>46.2+203.5+(78.75+500.1208)</f>
        <v>828.5708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58">
        <f>B21/B6</f>
        <v>0.877556289907312</v>
      </c>
      <c r="C22" s="58">
        <f>C21/C6</f>
        <v>0.880371428991473</v>
      </c>
      <c r="D22" s="58"/>
      <c r="E22" s="58">
        <f>E21/E6</f>
        <v>0.857733747412008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f>C24</f>
        <v>115.6306</v>
      </c>
      <c r="C24" s="20">
        <v>115.6306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63</v>
      </c>
      <c r="B25" s="15"/>
      <c r="C25" s="15"/>
      <c r="D25" s="15" t="s">
        <v>38</v>
      </c>
      <c r="E25" s="15" t="s">
        <v>64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6" t="s">
        <v>65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66</v>
      </c>
      <c r="B3" s="33"/>
      <c r="C3" s="34" t="s">
        <v>3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v>20771</v>
      </c>
      <c r="C6" s="10">
        <v>20323</v>
      </c>
      <c r="D6" s="10"/>
      <c r="E6" s="10">
        <v>348</v>
      </c>
      <c r="F6" s="10"/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6716</v>
      </c>
      <c r="C7" s="10">
        <v>6368</v>
      </c>
      <c r="D7" s="14"/>
      <c r="E7" s="10">
        <v>348</v>
      </c>
      <c r="F7" s="10"/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5207</v>
      </c>
      <c r="C8" s="10">
        <v>5059</v>
      </c>
      <c r="D8" s="14"/>
      <c r="E8" s="10">
        <v>148</v>
      </c>
      <c r="F8" s="10"/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5207</v>
      </c>
      <c r="C9" s="10">
        <v>5059</v>
      </c>
      <c r="D9" s="14"/>
      <c r="E9" s="10">
        <v>148</v>
      </c>
      <c r="F9" s="10"/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1409</v>
      </c>
      <c r="C10" s="10">
        <v>1209</v>
      </c>
      <c r="D10" s="14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1409</v>
      </c>
      <c r="C11" s="10">
        <v>1209</v>
      </c>
      <c r="D11" s="14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>
        <v>100</v>
      </c>
      <c r="C12" s="10">
        <v>100</v>
      </c>
      <c r="D12" s="14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>
        <v>100</v>
      </c>
      <c r="C13" s="10">
        <v>100</v>
      </c>
      <c r="D13" s="14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6716</v>
      </c>
      <c r="C14" s="10">
        <v>6368</v>
      </c>
      <c r="D14" s="14"/>
      <c r="E14" s="10">
        <v>348</v>
      </c>
      <c r="F14" s="10"/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8504</v>
      </c>
      <c r="C15" s="10">
        <v>8504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8504</v>
      </c>
      <c r="C16" s="10">
        <v>8504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v>2130</v>
      </c>
      <c r="C17" s="10">
        <v>2130</v>
      </c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v>2130</v>
      </c>
      <c r="C18" s="10">
        <v>2130</v>
      </c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3421</v>
      </c>
      <c r="C19" s="10">
        <v>3421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v>19057.39</v>
      </c>
      <c r="C21" s="10">
        <v>18790.59</v>
      </c>
      <c r="D21" s="13"/>
      <c r="E21" s="13">
        <v>266.8</v>
      </c>
      <c r="F21" s="10"/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57">
        <v>0.9175</v>
      </c>
      <c r="C22" s="16">
        <v>0.9246</v>
      </c>
      <c r="D22" s="13"/>
      <c r="E22" s="16">
        <v>0.7667</v>
      </c>
      <c r="F22" s="10"/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>
        <v>594.69</v>
      </c>
      <c r="C24" s="49">
        <v>591</v>
      </c>
      <c r="D24" s="18"/>
      <c r="E24" s="18">
        <v>3.69</v>
      </c>
      <c r="F24" s="20"/>
      <c r="G24" s="20"/>
      <c r="H24" s="1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67</v>
      </c>
      <c r="B25" s="15"/>
      <c r="C25" s="41"/>
      <c r="D25" s="15" t="s">
        <v>38</v>
      </c>
      <c r="E25" s="41" t="s">
        <v>68</v>
      </c>
      <c r="F25" s="15"/>
      <c r="G25" s="41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2.8583333333333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2.3666666666667" style="3" customWidth="1"/>
    <col min="10" max="10" width="13.45" style="3" customWidth="1"/>
    <col min="11" max="11" width="15.3833333333333" style="3" customWidth="1"/>
    <col min="12" max="12" width="9" style="1"/>
    <col min="13" max="13" width="11.0916666666667" style="1"/>
    <col min="14" max="16383" width="9" style="1"/>
    <col min="16384" max="16384" width="9"/>
  </cols>
  <sheetData>
    <row r="1" s="1" customFormat="1" ht="18.75" spans="1:16384">
      <c r="A1" s="4" t="s">
        <v>0</v>
      </c>
      <c r="I1" s="3"/>
      <c r="J1" s="3"/>
      <c r="K1" s="3"/>
      <c r="XFD1"/>
    </row>
    <row r="2" s="1" customFormat="1" ht="51" customHeight="1" spans="1:16384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XFD2"/>
    </row>
    <row r="3" s="1" customFormat="1" ht="23" customHeight="1" spans="1:16384">
      <c r="A3" s="33" t="s">
        <v>69</v>
      </c>
      <c r="B3" s="33"/>
      <c r="C3" s="34" t="s">
        <v>3</v>
      </c>
      <c r="D3" s="34"/>
      <c r="E3" s="34"/>
      <c r="F3" s="35"/>
      <c r="G3" s="35"/>
      <c r="H3" s="36" t="s">
        <v>4</v>
      </c>
      <c r="I3" s="3"/>
      <c r="J3" s="3"/>
      <c r="K3" s="3"/>
      <c r="XFD3"/>
    </row>
    <row r="4" s="1" customFormat="1" ht="29" customHeight="1" spans="1:16384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XFD4"/>
    </row>
    <row r="5" s="1" customFormat="1" ht="51" customHeight="1" spans="1:16384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XFD5"/>
    </row>
    <row r="6" s="1" customFormat="1" ht="51" customHeight="1" spans="1:16384">
      <c r="A6" s="9" t="s">
        <v>13</v>
      </c>
      <c r="B6" s="10">
        <f t="shared" ref="B6:F6" si="0">B7+B15+B17+B19</f>
        <v>8587</v>
      </c>
      <c r="C6" s="10">
        <f t="shared" si="0"/>
        <v>8429</v>
      </c>
      <c r="D6" s="10"/>
      <c r="E6" s="10">
        <f t="shared" si="0"/>
        <v>78</v>
      </c>
      <c r="F6" s="10">
        <f t="shared" si="0"/>
        <v>80</v>
      </c>
      <c r="G6" s="10"/>
      <c r="H6" s="11" t="s">
        <v>14</v>
      </c>
      <c r="I6" s="3"/>
      <c r="J6" s="3"/>
      <c r="K6" s="3"/>
      <c r="XFD6"/>
    </row>
    <row r="7" s="1" customFormat="1" ht="51" customHeight="1" spans="1:16384">
      <c r="A7" s="12" t="s">
        <v>15</v>
      </c>
      <c r="B7" s="10">
        <f t="shared" ref="B7:B16" si="1">C7+D7+E7+F7+G7</f>
        <v>3580</v>
      </c>
      <c r="C7" s="10">
        <f t="shared" ref="C7:F7" si="2">C8+C10+C12</f>
        <v>3422</v>
      </c>
      <c r="D7" s="10"/>
      <c r="E7" s="10">
        <f t="shared" si="2"/>
        <v>78</v>
      </c>
      <c r="F7" s="10">
        <f t="shared" si="2"/>
        <v>80</v>
      </c>
      <c r="G7" s="10"/>
      <c r="H7" s="11" t="s">
        <v>16</v>
      </c>
      <c r="I7" s="3"/>
      <c r="J7" s="3"/>
      <c r="K7" s="3"/>
      <c r="XFD7"/>
    </row>
    <row r="8" s="1" customFormat="1" ht="51" customHeight="1" spans="1:16384">
      <c r="A8" s="12" t="s">
        <v>17</v>
      </c>
      <c r="B8" s="10">
        <f t="shared" si="1"/>
        <v>2625</v>
      </c>
      <c r="C8" s="10">
        <v>2547</v>
      </c>
      <c r="D8" s="10"/>
      <c r="E8" s="10">
        <v>78</v>
      </c>
      <c r="F8" s="10"/>
      <c r="G8" s="10"/>
      <c r="H8" s="11" t="s">
        <v>16</v>
      </c>
      <c r="I8" s="3"/>
      <c r="J8" s="3"/>
      <c r="K8" s="3"/>
      <c r="XFD8"/>
    </row>
    <row r="9" s="1" customFormat="1" ht="51" customHeight="1" spans="1:16384">
      <c r="A9" s="12" t="s">
        <v>18</v>
      </c>
      <c r="B9" s="10">
        <f t="shared" si="1"/>
        <v>2625</v>
      </c>
      <c r="C9" s="10">
        <v>2547</v>
      </c>
      <c r="D9" s="10"/>
      <c r="E9" s="10">
        <v>78</v>
      </c>
      <c r="F9" s="10"/>
      <c r="G9" s="10"/>
      <c r="H9" s="11" t="s">
        <v>16</v>
      </c>
      <c r="I9" s="3"/>
      <c r="J9" s="3"/>
      <c r="K9" s="3"/>
      <c r="XFD9"/>
    </row>
    <row r="10" s="1" customFormat="1" ht="51" customHeight="1" spans="1:16384">
      <c r="A10" s="12" t="s">
        <v>19</v>
      </c>
      <c r="B10" s="10">
        <f t="shared" si="1"/>
        <v>955</v>
      </c>
      <c r="C10" s="10">
        <v>875</v>
      </c>
      <c r="D10" s="10"/>
      <c r="E10" s="10"/>
      <c r="F10" s="10">
        <v>80</v>
      </c>
      <c r="G10" s="10"/>
      <c r="H10" s="11" t="s">
        <v>16</v>
      </c>
      <c r="I10" s="26"/>
      <c r="J10" s="26"/>
      <c r="K10" s="26"/>
      <c r="L10" s="27"/>
      <c r="M10" s="27"/>
      <c r="XFD10"/>
    </row>
    <row r="11" s="1" customFormat="1" ht="51" customHeight="1" spans="1:16384">
      <c r="A11" s="12" t="s">
        <v>18</v>
      </c>
      <c r="B11" s="10">
        <f t="shared" si="1"/>
        <v>955</v>
      </c>
      <c r="C11" s="10">
        <v>875</v>
      </c>
      <c r="D11" s="10"/>
      <c r="E11" s="10"/>
      <c r="F11" s="10">
        <v>80</v>
      </c>
      <c r="G11" s="10"/>
      <c r="H11" s="11" t="s">
        <v>16</v>
      </c>
      <c r="I11" s="26"/>
      <c r="J11" s="26"/>
      <c r="K11" s="26"/>
      <c r="L11" s="27"/>
      <c r="M11" s="27"/>
      <c r="XFD11"/>
    </row>
    <row r="12" s="1" customFormat="1" ht="51" customHeight="1" spans="1:16384">
      <c r="A12" s="12" t="s">
        <v>20</v>
      </c>
      <c r="B12" s="10">
        <f t="shared" si="1"/>
        <v>0</v>
      </c>
      <c r="C12" s="10"/>
      <c r="D12" s="10"/>
      <c r="E12" s="10"/>
      <c r="F12" s="10"/>
      <c r="G12" s="10"/>
      <c r="H12" s="11" t="s">
        <v>16</v>
      </c>
      <c r="I12" s="3"/>
      <c r="J12" s="3"/>
      <c r="K12" s="3"/>
      <c r="XFD12"/>
    </row>
    <row r="13" s="1" customFormat="1" ht="51" customHeight="1" spans="1:16384">
      <c r="A13" s="12" t="s">
        <v>18</v>
      </c>
      <c r="B13" s="10">
        <f t="shared" si="1"/>
        <v>0</v>
      </c>
      <c r="C13" s="10"/>
      <c r="D13" s="10"/>
      <c r="E13" s="10"/>
      <c r="F13" s="10"/>
      <c r="G13" s="10"/>
      <c r="H13" s="11" t="s">
        <v>16</v>
      </c>
      <c r="I13" s="3"/>
      <c r="J13" s="3"/>
      <c r="K13" s="3"/>
      <c r="XFD13"/>
    </row>
    <row r="14" s="1" customFormat="1" ht="73" customHeight="1" spans="1:16384">
      <c r="A14" s="12" t="s">
        <v>21</v>
      </c>
      <c r="B14" s="10">
        <f t="shared" si="1"/>
        <v>3580</v>
      </c>
      <c r="C14" s="10">
        <v>3422</v>
      </c>
      <c r="D14" s="10"/>
      <c r="E14" s="10">
        <v>78</v>
      </c>
      <c r="F14" s="10">
        <v>80</v>
      </c>
      <c r="G14" s="10"/>
      <c r="H14" s="11" t="s">
        <v>22</v>
      </c>
      <c r="I14" s="3"/>
      <c r="J14" s="3"/>
      <c r="K14" s="3"/>
      <c r="XFD14"/>
    </row>
    <row r="15" s="1" customFormat="1" ht="51" customHeight="1" spans="1:16384">
      <c r="A15" s="12" t="s">
        <v>23</v>
      </c>
      <c r="B15" s="10">
        <f t="shared" si="1"/>
        <v>2450</v>
      </c>
      <c r="C15" s="10">
        <v>2450</v>
      </c>
      <c r="D15" s="10"/>
      <c r="E15" s="10"/>
      <c r="F15" s="10"/>
      <c r="G15" s="10"/>
      <c r="H15" s="11" t="s">
        <v>16</v>
      </c>
      <c r="I15" s="3"/>
      <c r="J15" s="3"/>
      <c r="K15" s="3"/>
      <c r="XFD15"/>
    </row>
    <row r="16" s="1" customFormat="1" ht="51" customHeight="1" spans="1:16384">
      <c r="A16" s="12" t="s">
        <v>24</v>
      </c>
      <c r="B16" s="10">
        <f t="shared" si="1"/>
        <v>2450</v>
      </c>
      <c r="C16" s="10">
        <v>2450</v>
      </c>
      <c r="D16" s="10"/>
      <c r="E16" s="10"/>
      <c r="F16" s="10"/>
      <c r="G16" s="10"/>
      <c r="H16" s="11" t="s">
        <v>16</v>
      </c>
      <c r="I16" s="3"/>
      <c r="J16" s="3"/>
      <c r="K16" s="3"/>
      <c r="XFD16"/>
    </row>
    <row r="17" s="1" customFormat="1" ht="51" customHeight="1" spans="1:16384">
      <c r="A17" s="12" t="s">
        <v>25</v>
      </c>
      <c r="B17" s="10">
        <f t="shared" ref="B17:B21" si="3">SUM(C17:G17)</f>
        <v>723</v>
      </c>
      <c r="C17" s="10">
        <v>723</v>
      </c>
      <c r="D17" s="10"/>
      <c r="E17" s="10"/>
      <c r="F17" s="10"/>
      <c r="G17" s="10"/>
      <c r="H17" s="11" t="s">
        <v>26</v>
      </c>
      <c r="I17" s="3"/>
      <c r="J17" s="3"/>
      <c r="K17" s="3"/>
      <c r="XFD17"/>
    </row>
    <row r="18" s="1" customFormat="1" ht="51" customHeight="1" spans="1:16384">
      <c r="A18" s="12" t="s">
        <v>24</v>
      </c>
      <c r="B18" s="10">
        <v>723</v>
      </c>
      <c r="C18" s="10">
        <v>723</v>
      </c>
      <c r="D18" s="10"/>
      <c r="E18" s="10"/>
      <c r="F18" s="10"/>
      <c r="G18" s="10"/>
      <c r="H18" s="11" t="s">
        <v>27</v>
      </c>
      <c r="I18" s="3"/>
      <c r="J18" s="3"/>
      <c r="K18" s="3"/>
      <c r="XFD18"/>
    </row>
    <row r="19" s="1" customFormat="1" ht="51" customHeight="1" spans="1:16384">
      <c r="A19" s="12" t="s">
        <v>28</v>
      </c>
      <c r="B19" s="10">
        <f t="shared" si="3"/>
        <v>1834</v>
      </c>
      <c r="C19" s="10">
        <v>1834</v>
      </c>
      <c r="D19" s="10"/>
      <c r="E19" s="10"/>
      <c r="F19" s="10"/>
      <c r="G19" s="10"/>
      <c r="H19" s="11" t="s">
        <v>29</v>
      </c>
      <c r="I19" s="3"/>
      <c r="J19" s="3"/>
      <c r="K19" s="3"/>
      <c r="XFD19"/>
    </row>
    <row r="20" s="1" customFormat="1" ht="55" customHeight="1" spans="1:16384">
      <c r="A20" s="9" t="s">
        <v>30</v>
      </c>
      <c r="B20" s="37"/>
      <c r="C20" s="37"/>
      <c r="D20" s="13"/>
      <c r="E20" s="13"/>
      <c r="F20" s="10"/>
      <c r="G20" s="10"/>
      <c r="H20" s="14"/>
      <c r="I20" s="3"/>
      <c r="J20" s="29"/>
      <c r="K20" s="30"/>
      <c r="XFD20"/>
    </row>
    <row r="21" s="1" customFormat="1" ht="62" customHeight="1" spans="1:16384">
      <c r="A21" s="15" t="s">
        <v>31</v>
      </c>
      <c r="B21" s="10">
        <f t="shared" si="3"/>
        <v>7581.44881</v>
      </c>
      <c r="C21" s="13">
        <v>7504.22881</v>
      </c>
      <c r="D21" s="13"/>
      <c r="E21" s="13">
        <v>77.22</v>
      </c>
      <c r="F21" s="10"/>
      <c r="G21" s="10"/>
      <c r="H21" s="11" t="s">
        <v>32</v>
      </c>
      <c r="I21" s="3"/>
      <c r="J21" s="29"/>
      <c r="K21" s="30"/>
      <c r="XFD21"/>
    </row>
    <row r="22" s="1" customFormat="1" ht="93" customHeight="1" spans="1:16384">
      <c r="A22" s="15" t="s">
        <v>33</v>
      </c>
      <c r="B22" s="16">
        <f>B21/B6</f>
        <v>0.882898429020613</v>
      </c>
      <c r="C22" s="16">
        <f>C21/C6</f>
        <v>0.890286962866295</v>
      </c>
      <c r="D22" s="13"/>
      <c r="E22" s="16">
        <f>E21/E6</f>
        <v>0.99</v>
      </c>
      <c r="F22" s="10"/>
      <c r="G22" s="10"/>
      <c r="H22" s="17" t="s">
        <v>34</v>
      </c>
      <c r="I22" s="3"/>
      <c r="J22" s="29"/>
      <c r="K22" s="31"/>
      <c r="XFD22"/>
    </row>
    <row r="23" s="2" customFormat="1" ht="49" customHeight="1" spans="1:13">
      <c r="A23" s="9" t="s">
        <v>35</v>
      </c>
      <c r="B23" s="13"/>
      <c r="C23" s="13"/>
      <c r="D23" s="12"/>
      <c r="E23" s="12"/>
      <c r="F23" s="12"/>
      <c r="G23" s="12"/>
      <c r="H23" s="11"/>
      <c r="I23" s="3"/>
      <c r="J23" s="29"/>
      <c r="K23" s="31"/>
      <c r="L23" s="1"/>
      <c r="M23" s="1"/>
    </row>
    <row r="24" s="2" customFormat="1" ht="66" customHeight="1" spans="1:13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3"/>
      <c r="J24" s="29"/>
      <c r="K24" s="31"/>
      <c r="L24" s="1"/>
      <c r="M24" s="1"/>
    </row>
    <row r="25" s="2" customFormat="1" ht="66" customHeight="1" spans="1:16383">
      <c r="A25" s="15" t="s">
        <v>70</v>
      </c>
      <c r="B25" s="15"/>
      <c r="C25" s="15"/>
      <c r="D25" s="15" t="s">
        <v>38</v>
      </c>
      <c r="E25" s="15" t="s">
        <v>71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</row>
    <row r="26" s="2" customFormat="1" ht="90" customHeight="1" spans="1:13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1"/>
      <c r="M26" s="1"/>
    </row>
    <row r="27" s="1" customFormat="1" ht="14" customHeight="1" spans="1:16384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XFD2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72</v>
      </c>
      <c r="B3" s="33"/>
      <c r="C3" s="34" t="s">
        <v>73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f>C6+E6+F6</f>
        <v>10020</v>
      </c>
      <c r="C6" s="10">
        <f>C14+C15+C17+C19</f>
        <v>9440</v>
      </c>
      <c r="D6" s="10"/>
      <c r="E6" s="10">
        <v>400</v>
      </c>
      <c r="F6" s="10">
        <v>180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f>B8+B10</f>
        <v>4546</v>
      </c>
      <c r="C7" s="10">
        <f>C8+C10</f>
        <v>3966</v>
      </c>
      <c r="D7" s="10"/>
      <c r="E7" s="10">
        <v>400</v>
      </c>
      <c r="F7" s="10">
        <v>180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3186</v>
      </c>
      <c r="C8" s="10">
        <v>2946</v>
      </c>
      <c r="D8" s="10"/>
      <c r="E8" s="10">
        <v>200</v>
      </c>
      <c r="F8" s="10">
        <v>40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3186</v>
      </c>
      <c r="C9" s="10">
        <v>2946</v>
      </c>
      <c r="D9" s="10"/>
      <c r="E9" s="10">
        <v>200</v>
      </c>
      <c r="F9" s="10">
        <v>40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1360</v>
      </c>
      <c r="C10" s="10">
        <v>1020</v>
      </c>
      <c r="D10" s="10"/>
      <c r="E10" s="10">
        <v>200</v>
      </c>
      <c r="F10" s="10">
        <v>140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1360</v>
      </c>
      <c r="C11" s="10">
        <v>1020</v>
      </c>
      <c r="D11" s="10"/>
      <c r="E11" s="10">
        <v>200</v>
      </c>
      <c r="F11" s="10">
        <v>140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f>B9+B11</f>
        <v>4546</v>
      </c>
      <c r="C14" s="10">
        <f>C9+C11</f>
        <v>3966</v>
      </c>
      <c r="D14" s="10"/>
      <c r="E14" s="10">
        <v>400</v>
      </c>
      <c r="F14" s="10">
        <v>180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2867</v>
      </c>
      <c r="C15" s="10">
        <v>2867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2867</v>
      </c>
      <c r="C16" s="10">
        <v>2867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v>982</v>
      </c>
      <c r="C17" s="10">
        <v>982</v>
      </c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v>982</v>
      </c>
      <c r="C18" s="10">
        <v>982</v>
      </c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52">
        <v>1625</v>
      </c>
      <c r="C19" s="52">
        <v>1625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53">
        <v>8837.64</v>
      </c>
      <c r="C20" s="54">
        <f>B20-E20-F20</f>
        <v>8497.34</v>
      </c>
      <c r="D20" s="13"/>
      <c r="E20" s="55">
        <v>267.3</v>
      </c>
      <c r="F20" s="52">
        <v>73</v>
      </c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53">
        <v>8837.64</v>
      </c>
      <c r="C21" s="54">
        <f>B21-E21-F21</f>
        <v>8497.34</v>
      </c>
      <c r="D21" s="13"/>
      <c r="E21" s="55">
        <v>267.3</v>
      </c>
      <c r="F21" s="52">
        <v>73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 t="shared" ref="B22:F22" si="0">B21/B6</f>
        <v>0.882</v>
      </c>
      <c r="C22" s="16">
        <f t="shared" si="0"/>
        <v>0.900141949152542</v>
      </c>
      <c r="D22" s="16"/>
      <c r="E22" s="16">
        <f t="shared" si="0"/>
        <v>0.66825</v>
      </c>
      <c r="F22" s="16">
        <f t="shared" si="0"/>
        <v>0.405555555555556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74</v>
      </c>
      <c r="B25" s="15"/>
      <c r="C25" s="15"/>
      <c r="D25" s="15" t="s">
        <v>38</v>
      </c>
      <c r="E25" s="15" t="s">
        <v>75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33" t="s">
        <v>76</v>
      </c>
      <c r="B3" s="33"/>
      <c r="C3" s="34" t="s">
        <v>3</v>
      </c>
      <c r="D3" s="34"/>
      <c r="E3" s="34"/>
      <c r="F3" s="35"/>
      <c r="G3" s="35"/>
      <c r="H3" s="36" t="s">
        <v>4</v>
      </c>
      <c r="I3" s="3"/>
      <c r="J3" s="3"/>
      <c r="K3" s="3"/>
      <c r="L3" s="3"/>
    </row>
    <row r="4" s="1" customFormat="1" ht="29" customHeight="1" spans="1:12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L4" s="3"/>
    </row>
    <row r="5" s="1" customFormat="1" ht="51" customHeight="1" spans="1:12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L5" s="3"/>
    </row>
    <row r="6" s="1" customFormat="1" ht="51" customHeight="1" spans="1:12">
      <c r="A6" s="9" t="s">
        <v>13</v>
      </c>
      <c r="B6" s="10">
        <v>7151</v>
      </c>
      <c r="C6" s="10">
        <v>6931</v>
      </c>
      <c r="D6" s="10"/>
      <c r="E6" s="10">
        <v>70</v>
      </c>
      <c r="F6" s="10">
        <v>150</v>
      </c>
      <c r="G6" s="10"/>
      <c r="H6" s="11" t="s">
        <v>14</v>
      </c>
      <c r="I6" s="3"/>
      <c r="J6" s="3"/>
      <c r="K6" s="3"/>
      <c r="L6" s="3"/>
    </row>
    <row r="7" s="1" customFormat="1" ht="51" customHeight="1" spans="1:12">
      <c r="A7" s="12" t="s">
        <v>15</v>
      </c>
      <c r="B7" s="10">
        <v>3088</v>
      </c>
      <c r="C7" s="10">
        <v>2868</v>
      </c>
      <c r="D7" s="10"/>
      <c r="E7" s="10">
        <v>70</v>
      </c>
      <c r="F7" s="10">
        <v>150</v>
      </c>
      <c r="G7" s="10"/>
      <c r="H7" s="11" t="s">
        <v>16</v>
      </c>
      <c r="I7" s="3"/>
      <c r="J7" s="3"/>
      <c r="K7" s="3"/>
      <c r="L7" s="3"/>
    </row>
    <row r="8" s="1" customFormat="1" ht="51" customHeight="1" spans="1:12">
      <c r="A8" s="12" t="s">
        <v>17</v>
      </c>
      <c r="B8" s="10">
        <v>2197</v>
      </c>
      <c r="C8" s="10">
        <v>2077</v>
      </c>
      <c r="D8" s="10"/>
      <c r="E8" s="10">
        <v>70</v>
      </c>
      <c r="F8" s="10">
        <v>50</v>
      </c>
      <c r="G8" s="10"/>
      <c r="H8" s="11" t="s">
        <v>16</v>
      </c>
      <c r="I8" s="3"/>
      <c r="J8" s="3"/>
      <c r="K8" s="3"/>
      <c r="L8" s="3"/>
    </row>
    <row r="9" s="1" customFormat="1" ht="51" customHeight="1" spans="1:12">
      <c r="A9" s="12" t="s">
        <v>18</v>
      </c>
      <c r="B9" s="10">
        <v>2197</v>
      </c>
      <c r="C9" s="10">
        <v>2077</v>
      </c>
      <c r="D9" s="10"/>
      <c r="E9" s="10">
        <v>70</v>
      </c>
      <c r="F9" s="10">
        <v>50</v>
      </c>
      <c r="G9" s="10"/>
      <c r="H9" s="11" t="s">
        <v>16</v>
      </c>
      <c r="I9" s="3"/>
      <c r="J9" s="3"/>
      <c r="K9" s="3"/>
      <c r="L9" s="3"/>
    </row>
    <row r="10" s="1" customFormat="1" ht="51" customHeight="1" spans="1:14">
      <c r="A10" s="12" t="s">
        <v>19</v>
      </c>
      <c r="B10" s="10">
        <v>891</v>
      </c>
      <c r="C10" s="10">
        <v>791</v>
      </c>
      <c r="D10" s="10"/>
      <c r="E10" s="10"/>
      <c r="F10" s="10">
        <v>100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s="1" customFormat="1" ht="51" customHeight="1" spans="1:14">
      <c r="A11" s="12" t="s">
        <v>18</v>
      </c>
      <c r="B11" s="10">
        <v>891</v>
      </c>
      <c r="C11" s="10">
        <v>791</v>
      </c>
      <c r="D11" s="10"/>
      <c r="E11" s="10"/>
      <c r="F11" s="10">
        <v>100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s="1" customFormat="1" ht="51" customHeight="1" spans="1:12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  <c r="I12" s="3"/>
      <c r="J12" s="3"/>
      <c r="K12" s="3"/>
      <c r="L12" s="3"/>
    </row>
    <row r="13" s="1" customFormat="1" ht="51" customHeight="1" spans="1:12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  <c r="I13" s="3"/>
      <c r="J13" s="3"/>
      <c r="K13" s="3"/>
      <c r="L13" s="3"/>
    </row>
    <row r="14" s="1" customFormat="1" ht="73" customHeight="1" spans="1:12">
      <c r="A14" s="12" t="s">
        <v>21</v>
      </c>
      <c r="B14" s="10">
        <v>3088</v>
      </c>
      <c r="C14" s="10">
        <v>2868</v>
      </c>
      <c r="D14" s="10"/>
      <c r="E14" s="10">
        <v>70</v>
      </c>
      <c r="F14" s="10">
        <v>150</v>
      </c>
      <c r="G14" s="10"/>
      <c r="H14" s="11" t="s">
        <v>22</v>
      </c>
      <c r="I14" s="3"/>
      <c r="J14" s="3"/>
      <c r="K14" s="3"/>
      <c r="L14" s="3"/>
    </row>
    <row r="15" s="1" customFormat="1" ht="51" customHeight="1" spans="1:12">
      <c r="A15" s="12" t="s">
        <v>23</v>
      </c>
      <c r="B15" s="10">
        <v>1545</v>
      </c>
      <c r="C15" s="10">
        <v>1545</v>
      </c>
      <c r="D15" s="10"/>
      <c r="E15" s="10"/>
      <c r="F15" s="10"/>
      <c r="G15" s="10"/>
      <c r="H15" s="11" t="s">
        <v>16</v>
      </c>
      <c r="I15" s="3"/>
      <c r="J15" s="3"/>
      <c r="K15" s="3"/>
      <c r="L15" s="3"/>
    </row>
    <row r="16" s="1" customFormat="1" ht="51" customHeight="1" spans="1:12">
      <c r="A16" s="12" t="s">
        <v>24</v>
      </c>
      <c r="B16" s="10">
        <v>1545</v>
      </c>
      <c r="C16" s="10">
        <v>1545</v>
      </c>
      <c r="D16" s="10"/>
      <c r="E16" s="10"/>
      <c r="F16" s="10"/>
      <c r="G16" s="10"/>
      <c r="H16" s="11" t="s">
        <v>16</v>
      </c>
      <c r="I16" s="3"/>
      <c r="J16" s="3"/>
      <c r="K16" s="3"/>
      <c r="L16" s="3"/>
    </row>
    <row r="17" s="1" customFormat="1" ht="51" customHeight="1" spans="1:12">
      <c r="A17" s="12" t="s">
        <v>25</v>
      </c>
      <c r="B17" s="10">
        <v>590</v>
      </c>
      <c r="C17" s="10">
        <v>590</v>
      </c>
      <c r="D17" s="10"/>
      <c r="E17" s="10"/>
      <c r="F17" s="10"/>
      <c r="G17" s="10"/>
      <c r="H17" s="11" t="s">
        <v>26</v>
      </c>
      <c r="I17" s="3"/>
      <c r="J17" s="3"/>
      <c r="K17" s="3"/>
      <c r="L17" s="3"/>
    </row>
    <row r="18" s="1" customFormat="1" ht="51" customHeight="1" spans="1:12">
      <c r="A18" s="12" t="s">
        <v>24</v>
      </c>
      <c r="B18" s="10">
        <v>590</v>
      </c>
      <c r="C18" s="10">
        <v>590</v>
      </c>
      <c r="D18" s="10"/>
      <c r="E18" s="10"/>
      <c r="F18" s="10"/>
      <c r="G18" s="10"/>
      <c r="H18" s="11" t="s">
        <v>27</v>
      </c>
      <c r="I18" s="3"/>
      <c r="J18" s="3"/>
      <c r="K18" s="3"/>
      <c r="L18" s="3"/>
    </row>
    <row r="19" s="1" customFormat="1" ht="51" customHeight="1" spans="1:12">
      <c r="A19" s="12" t="s">
        <v>28</v>
      </c>
      <c r="B19" s="10">
        <v>1928</v>
      </c>
      <c r="C19" s="10">
        <v>1928</v>
      </c>
      <c r="D19" s="10"/>
      <c r="E19" s="10"/>
      <c r="F19" s="10"/>
      <c r="G19" s="10"/>
      <c r="H19" s="11" t="s">
        <v>29</v>
      </c>
      <c r="I19" s="3"/>
      <c r="J19" s="3"/>
      <c r="K19" s="3"/>
      <c r="L19" s="3"/>
    </row>
    <row r="20" s="1" customFormat="1" ht="5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J20" s="3"/>
      <c r="K20" s="29"/>
      <c r="L20" s="30"/>
    </row>
    <row r="21" s="1" customFormat="1" ht="62" customHeight="1" spans="1:12">
      <c r="A21" s="15" t="s">
        <v>31</v>
      </c>
      <c r="B21" s="10">
        <f>C21+E21+F21</f>
        <v>6461.074</v>
      </c>
      <c r="C21" s="10">
        <v>6276.7453</v>
      </c>
      <c r="D21" s="13"/>
      <c r="E21" s="10">
        <v>61.1</v>
      </c>
      <c r="F21" s="10">
        <v>123.2287</v>
      </c>
      <c r="G21" s="10"/>
      <c r="H21" s="11" t="s">
        <v>32</v>
      </c>
      <c r="I21" s="28"/>
      <c r="J21" s="3"/>
      <c r="K21" s="29"/>
      <c r="L21" s="30"/>
    </row>
    <row r="22" s="1" customFormat="1" ht="93" customHeight="1" spans="1:12">
      <c r="A22" s="15" t="s">
        <v>33</v>
      </c>
      <c r="B22" s="16">
        <f>B21/B6</f>
        <v>0.903520346804643</v>
      </c>
      <c r="C22" s="16">
        <f>C21/C6</f>
        <v>0.905604573654595</v>
      </c>
      <c r="D22" s="13"/>
      <c r="E22" s="16">
        <f>E21/E14</f>
        <v>0.872857142857143</v>
      </c>
      <c r="F22" s="16">
        <f>F21/F14</f>
        <v>0.821524666666667</v>
      </c>
      <c r="G22" s="10"/>
      <c r="H22" s="17" t="s">
        <v>34</v>
      </c>
      <c r="I22" s="28"/>
      <c r="J22" s="3"/>
      <c r="K22" s="29"/>
      <c r="L22" s="31"/>
    </row>
    <row r="23" s="2" customFormat="1" ht="49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1"/>
      <c r="N23" s="1"/>
    </row>
    <row r="24" s="2" customFormat="1" ht="66" customHeight="1" spans="1:14">
      <c r="A24" s="19" t="s">
        <v>36</v>
      </c>
      <c r="B24" s="49">
        <f>C24+E24+F24</f>
        <v>151.577074</v>
      </c>
      <c r="C24" s="18">
        <v>142.626</v>
      </c>
      <c r="D24" s="18"/>
      <c r="E24" s="50">
        <v>4.417742</v>
      </c>
      <c r="F24" s="50">
        <v>4.533332</v>
      </c>
      <c r="G24" s="51"/>
      <c r="H24" s="21" t="s">
        <v>32</v>
      </c>
      <c r="I24" s="28"/>
      <c r="J24" s="3"/>
      <c r="K24" s="29"/>
      <c r="L24" s="31"/>
      <c r="M24" s="1"/>
      <c r="N24" s="1"/>
    </row>
    <row r="25" s="2" customFormat="1" ht="66" customHeight="1" spans="1:16384">
      <c r="A25" s="15" t="s">
        <v>77</v>
      </c>
      <c r="B25" s="15"/>
      <c r="C25" s="41"/>
      <c r="D25" s="15" t="s">
        <v>38</v>
      </c>
      <c r="E25" s="15" t="s">
        <v>78</v>
      </c>
      <c r="F25" s="15"/>
      <c r="G25" s="15"/>
      <c r="H25" s="15" t="s">
        <v>40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2" customFormat="1" ht="90" customHeight="1" spans="1:14">
      <c r="A26" s="23" t="s">
        <v>41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1"/>
      <c r="N26" s="1"/>
    </row>
    <row r="27" s="1" customFormat="1" ht="14" customHeight="1" spans="1:12">
      <c r="A27" s="24" t="s">
        <v>42</v>
      </c>
      <c r="B27" s="24"/>
      <c r="C27" s="24"/>
      <c r="D27" s="24"/>
      <c r="E27" s="24"/>
      <c r="F27" s="24"/>
      <c r="G27" s="25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临桂区</vt:lpstr>
      <vt:lpstr>全州县</vt:lpstr>
      <vt:lpstr>恭城县</vt:lpstr>
      <vt:lpstr>兴安县</vt:lpstr>
      <vt:lpstr>灌阳县</vt:lpstr>
      <vt:lpstr>永福县</vt:lpstr>
      <vt:lpstr>平乐县</vt:lpstr>
      <vt:lpstr>阳朔县</vt:lpstr>
      <vt:lpstr>荔浦市</vt:lpstr>
      <vt:lpstr>雁山区</vt:lpstr>
      <vt:lpstr>资源县</vt:lpstr>
      <vt:lpstr>灵川县</vt:lpstr>
      <vt:lpstr>龙胜县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吃面包 ✿◡_ゞ</cp:lastModifiedBy>
  <dcterms:created xsi:type="dcterms:W3CDTF">2021-01-29T03:25:00Z</dcterms:created>
  <dcterms:modified xsi:type="dcterms:W3CDTF">2022-02-21T07:42:12Z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58DF7728CF02490FB717D3C14640EF2E</vt:lpwstr>
  </property>
</Properties>
</file>