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firstSheet="1" activeTab="13"/>
  </bookViews>
  <sheets>
    <sheet name="桂林市汇总表" sheetId="4" r:id="rId1"/>
    <sheet name="临桂区" sheetId="5" r:id="rId2"/>
    <sheet name="全州县" sheetId="6" r:id="rId3"/>
    <sheet name="恭城县" sheetId="7" r:id="rId4"/>
    <sheet name="兴安县" sheetId="8" r:id="rId5"/>
    <sheet name="灌阳县" sheetId="9" r:id="rId6"/>
    <sheet name="永福县" sheetId="10" r:id="rId7"/>
    <sheet name="平乐县" sheetId="11" r:id="rId8"/>
    <sheet name="阳朔县" sheetId="12" r:id="rId9"/>
    <sheet name="荔浦市" sheetId="13" r:id="rId10"/>
    <sheet name="雁山区" sheetId="14" r:id="rId11"/>
    <sheet name="资源县" sheetId="15" r:id="rId12"/>
    <sheet name="灵川县" sheetId="16" r:id="rId13"/>
    <sheet name="龙胜县" sheetId="17" r:id="rId14"/>
  </sheets>
  <definedNames>
    <definedName name="_xlnm.Print_Area" localSheetId="0">桂林市汇总表!$A$1:$H$26</definedName>
    <definedName name="_xlnm.Print_Titles" localSheetId="0">桂林市汇总表!$4:$5</definedName>
  </definedNames>
  <calcPr calcId="144525" concurrentCalc="0"/>
</workbook>
</file>

<file path=xl/sharedStrings.xml><?xml version="1.0" encoding="utf-8"?>
<sst xmlns="http://schemas.openxmlformats.org/spreadsheetml/2006/main" count="777" uniqueCount="95">
  <si>
    <t>附件</t>
  </si>
  <si>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年财政衔接推进乡村振兴补助资金安排、拨付及支出情况表</t>
    </r>
  </si>
  <si>
    <t>填报单位：桂林市乡村振兴局</t>
  </si>
  <si>
    <t xml:space="preserve">  填报日期：2021年8月31日</t>
  </si>
  <si>
    <t>单位：万元</t>
  </si>
  <si>
    <t>合计</t>
  </si>
  <si>
    <t>其中：</t>
  </si>
  <si>
    <t>填表说明</t>
  </si>
  <si>
    <t>发展资金和三西资金</t>
  </si>
  <si>
    <t>以工代赈资金</t>
  </si>
  <si>
    <t>少数民族发展资金</t>
  </si>
  <si>
    <t>国有贫困林场资金</t>
  </si>
  <si>
    <t>国有贫困农场资金</t>
  </si>
  <si>
    <t>一、安排及拨付</t>
  </si>
  <si>
    <t>此项为（一）、（二）、（三）、（四）的合计数</t>
  </si>
  <si>
    <t>（一） 中央资金预算安排数</t>
  </si>
  <si>
    <t>参照国扶系统数填写</t>
  </si>
  <si>
    <t xml:space="preserve">     1. 中央第一批预算安排数</t>
  </si>
  <si>
    <t xml:space="preserve">        截止到本月底拨付到县</t>
  </si>
  <si>
    <t xml:space="preserve">      2.中央第二批预算安排数</t>
  </si>
  <si>
    <t xml:space="preserve">      3.中央第三批预算安排数</t>
  </si>
  <si>
    <t xml:space="preserve">     4.已下达资金中，项目审批权限下放到县资金数</t>
  </si>
  <si>
    <t>中央资金的项目审批权限均下放到县。由县级填写，市级审核汇总。</t>
  </si>
  <si>
    <t>（二）省本级本年度预算安排数</t>
  </si>
  <si>
    <t xml:space="preserve">      截止到本月底拨付到县</t>
  </si>
  <si>
    <t>（三）市本级本年度预算安排数</t>
  </si>
  <si>
    <t>此项由市级根据预算草案、本级政府批复、人大批复等文件依据如实填写。</t>
  </si>
  <si>
    <t xml:space="preserve">已实际下达到县的资金数。由县级填写，市级审核汇总。
</t>
  </si>
  <si>
    <t>（四）县本级本年度预算安排数</t>
  </si>
  <si>
    <t>此项由县级根据预算草案、本级政府批复、人大批复等文件依据如实填写，并录入国扶系统。</t>
  </si>
  <si>
    <t>二、当年资金支出情况</t>
  </si>
  <si>
    <t>(1)本年度资金支出数</t>
  </si>
  <si>
    <t>此项填写的是国库支出数，由县级填写，市级审核汇总。请各县务必与财政部门沟通，核准后填报。</t>
  </si>
  <si>
    <t>(2)本年度资金支出率</t>
  </si>
  <si>
    <t>本年度资金支出率=本年度资金支出进度/（中央资金截止本月底拨付到县+自治区资金截止本月底拨付到县+市级资金截止本月底拨付到县+县本级年度预算安排数）</t>
  </si>
  <si>
    <t>三、历年资金支出情况</t>
  </si>
  <si>
    <t>上年度及以前年度结转结余资金支出数</t>
  </si>
  <si>
    <t>填表人：吕红星</t>
  </si>
  <si>
    <t>审核人：</t>
  </si>
  <si>
    <t>张志坚</t>
  </si>
  <si>
    <t>请各市县按要求填写联系人及联系方式以便及时复核、校对有关数据。</t>
  </si>
  <si>
    <t xml:space="preserve">注：1.如项目审批权限下放到市一级，不计入上表，请另备注说明。
2.当月下达到县的资金在次月计算其投入和支出。
3.请各市县乡村振兴（扶贫）部门与财政部门沟通核准数据后填报。
4.各市按时将市本级和所辖各县电子表和盖章件发送至zjc@fpb.gxzf.gov.cn。
</t>
  </si>
  <si>
    <t xml:space="preserve">   </t>
  </si>
  <si>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</t>
    </r>
    <r>
      <rPr>
        <b/>
        <sz val="24"/>
        <color theme="1"/>
        <rFont val="Times New Roman"/>
        <charset val="134"/>
      </rPr>
      <t>8</t>
    </r>
    <r>
      <rPr>
        <b/>
        <sz val="24"/>
        <color theme="1"/>
        <rFont val="宋体"/>
        <charset val="134"/>
      </rPr>
      <t>月政衔接推进乡村振兴补助资金安排、拨付及支出情况表</t>
    </r>
  </si>
  <si>
    <t>填报单位：临桂区乡村振兴局（代）</t>
  </si>
  <si>
    <t xml:space="preserve">  填报日期：2021年8月30 日</t>
  </si>
  <si>
    <t>填表人：欧阳丽</t>
  </si>
  <si>
    <t>周光发</t>
  </si>
  <si>
    <t>填报单位：全州县乡村振兴局</t>
  </si>
  <si>
    <t xml:space="preserve">  填报日期：2021年8月30日</t>
  </si>
  <si>
    <t xml:space="preserve"> </t>
  </si>
  <si>
    <t xml:space="preserve">  </t>
  </si>
  <si>
    <t>填表人：唐忠春</t>
  </si>
  <si>
    <t>联系电话:</t>
  </si>
  <si>
    <t>廖文盛</t>
  </si>
  <si>
    <t>联系电话：</t>
  </si>
  <si>
    <t>填报单位：恭城瑶族自治县乡村振兴局</t>
  </si>
  <si>
    <t>填表人：舒焕娟</t>
  </si>
  <si>
    <t>毛海娟</t>
  </si>
  <si>
    <t>填报单位：兴安县</t>
  </si>
  <si>
    <t xml:space="preserve">  填报日期：2021年 8月31日</t>
  </si>
  <si>
    <t>填表人：陈瑜</t>
  </si>
  <si>
    <t>谢文婷</t>
  </si>
  <si>
    <r>
      <rPr>
        <b/>
        <sz val="24"/>
        <color theme="1"/>
        <rFont val="宋体"/>
        <charset val="134"/>
      </rPr>
      <t>灌阳县</t>
    </r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年8月份财政衔接推进乡村振兴补助资金安排、拨付及支出情况表</t>
    </r>
  </si>
  <si>
    <t>填报单位：灌阳县乡村振兴局</t>
  </si>
  <si>
    <t>填表人：邓远生</t>
  </si>
  <si>
    <t>卢奇东</t>
  </si>
  <si>
    <t>填报单位：永福县乡村振兴局</t>
  </si>
  <si>
    <t>填表人：廖明生</t>
  </si>
  <si>
    <t>莫双平</t>
  </si>
  <si>
    <t>填报单位：平乐县乡村振兴局</t>
  </si>
  <si>
    <t xml:space="preserve">  填报日期：2021年 8月 31日</t>
  </si>
  <si>
    <t>填表人：蒋闽西</t>
  </si>
  <si>
    <t>王学韬</t>
  </si>
  <si>
    <t>填报单位：阳朔县乡村振兴局</t>
  </si>
  <si>
    <t>剩余8.95万元为未支出的项目质保金。</t>
  </si>
  <si>
    <t>填表人：陈烨</t>
  </si>
  <si>
    <t>邱小明</t>
  </si>
  <si>
    <t>填报单位：荔浦市扶贫开发办公室</t>
  </si>
  <si>
    <t xml:space="preserve">  填报日期：2021年7月30日</t>
  </si>
  <si>
    <t>备注：2020年结余资金为55.4914万元，其中财政局收回剩余县配套资金5.872077万元。</t>
  </si>
  <si>
    <t>填表人：覃邦钦</t>
  </si>
  <si>
    <t>邓媚方</t>
  </si>
  <si>
    <t>填报单位：桂林市雁山区乡村振兴局</t>
  </si>
  <si>
    <t>填表人：李聚平</t>
  </si>
  <si>
    <t>填报单位：资源县乡村振兴局</t>
  </si>
  <si>
    <t>填表人：周春娟</t>
  </si>
  <si>
    <t>全金连</t>
  </si>
  <si>
    <t>填报单位：灵川县乡村振兴局</t>
  </si>
  <si>
    <t>填表人：蒋洪云</t>
  </si>
  <si>
    <t>梁永杰</t>
  </si>
  <si>
    <t>填报单位：龙胜各族自治县乡村振兴局</t>
  </si>
  <si>
    <t>填报日期：2021年8月31日                单位：万元</t>
  </si>
  <si>
    <t>填表人：赵杨</t>
  </si>
  <si>
    <t>张拓</t>
  </si>
</sst>
</file>

<file path=xl/styles.xml><?xml version="1.0" encoding="utf-8"?>
<styleSheet xmlns="http://schemas.openxmlformats.org/spreadsheetml/2006/main">
  <numFmts count="9">
    <numFmt numFmtId="176" formatCode="0.00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0.00_ "/>
    <numFmt numFmtId="178" formatCode="0.000000_ "/>
    <numFmt numFmtId="179" formatCode="0_ "/>
    <numFmt numFmtId="180" formatCode="0.000_ "/>
  </numFmts>
  <fonts count="42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4"/>
      <color theme="1"/>
      <name val="黑体"/>
      <charset val="134"/>
    </font>
    <font>
      <b/>
      <sz val="24"/>
      <color theme="1"/>
      <name val="Times New Roman"/>
      <charset val="134"/>
    </font>
    <font>
      <sz val="16"/>
      <color theme="1"/>
      <name val="楷体"/>
      <charset val="134"/>
    </font>
    <font>
      <b/>
      <sz val="18"/>
      <color theme="1"/>
      <name val="楷体"/>
      <charset val="134"/>
    </font>
    <font>
      <b/>
      <sz val="12"/>
      <color theme="1"/>
      <name val="楷体"/>
      <charset val="134"/>
    </font>
    <font>
      <b/>
      <sz val="18"/>
      <color indexed="8"/>
      <name val="楷体"/>
      <charset val="134"/>
    </font>
    <font>
      <sz val="18"/>
      <color theme="1"/>
      <name val="楷体"/>
      <charset val="134"/>
    </font>
    <font>
      <sz val="12"/>
      <name val="楷体"/>
      <charset val="134"/>
    </font>
    <font>
      <sz val="14"/>
      <color theme="1"/>
      <name val="楷体"/>
      <charset val="134"/>
    </font>
    <font>
      <sz val="12"/>
      <color theme="1"/>
      <name val="楷体"/>
      <charset val="134"/>
    </font>
    <font>
      <sz val="12"/>
      <color theme="1"/>
      <name val="Times New Roman"/>
      <charset val="134"/>
    </font>
    <font>
      <sz val="11"/>
      <color theme="1"/>
      <name val="宋体"/>
      <charset val="134"/>
    </font>
    <font>
      <sz val="12"/>
      <color rgb="FFFF0000"/>
      <name val="楷体"/>
      <charset val="134"/>
    </font>
    <font>
      <sz val="18"/>
      <color rgb="FF000000"/>
      <name val="楷体"/>
      <charset val="134"/>
    </font>
    <font>
      <sz val="12"/>
      <name val="宋体"/>
      <charset val="134"/>
    </font>
    <font>
      <b/>
      <sz val="24"/>
      <color theme="1"/>
      <name val="宋体"/>
      <charset val="134"/>
    </font>
    <font>
      <sz val="18"/>
      <name val="楷体"/>
      <charset val="134"/>
    </font>
    <font>
      <sz val="18"/>
      <color rgb="FFFF0000"/>
      <name val="楷体"/>
      <charset val="134"/>
    </font>
    <font>
      <sz val="14"/>
      <color indexed="8"/>
      <name val="楷体"/>
      <charset val="134"/>
    </font>
    <font>
      <sz val="14"/>
      <name val="楷体"/>
      <charset val="134"/>
    </font>
    <font>
      <b/>
      <sz val="16"/>
      <color indexed="8"/>
      <name val="楷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9" fillId="13" borderId="7" applyNumberFormat="0" applyAlignment="0" applyProtection="0">
      <alignment vertical="center"/>
    </xf>
    <xf numFmtId="0" fontId="37" fillId="13" borderId="6" applyNumberFormat="0" applyAlignment="0" applyProtection="0">
      <alignment vertical="center"/>
    </xf>
    <xf numFmtId="0" fontId="31" fillId="16" borderId="9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7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vertical="center" wrapText="1"/>
    </xf>
    <xf numFmtId="177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0" fontId="8" fillId="0" borderId="2" xfId="0" applyNumberFormat="1" applyFont="1" applyFill="1" applyBorder="1" applyAlignment="1">
      <alignment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  <xf numFmtId="0" fontId="10" fillId="0" borderId="2" xfId="0" applyNumberFormat="1" applyFont="1" applyFill="1" applyBorder="1" applyAlignment="1">
      <alignment vertical="center" wrapText="1"/>
    </xf>
    <xf numFmtId="10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vertical="center" wrapText="1"/>
    </xf>
    <xf numFmtId="0" fontId="8" fillId="0" borderId="3" xfId="0" applyNumberFormat="1" applyFont="1" applyFill="1" applyBorder="1" applyAlignment="1">
      <alignment vertical="center" wrapText="1"/>
    </xf>
    <xf numFmtId="0" fontId="9" fillId="0" borderId="3" xfId="0" applyFont="1" applyFill="1" applyBorder="1" applyAlignment="1">
      <alignment vertical="center" wrapText="1"/>
    </xf>
    <xf numFmtId="0" fontId="10" fillId="0" borderId="2" xfId="0" applyNumberFormat="1" applyFont="1" applyFill="1" applyBorder="1" applyAlignment="1">
      <alignment horizontal="left" vertical="center" wrapText="1"/>
    </xf>
    <xf numFmtId="0" fontId="11" fillId="0" borderId="4" xfId="0" applyNumberFormat="1" applyFont="1" applyFill="1" applyBorder="1" applyAlignment="1">
      <alignment horizontal="justify" vertical="center" wrapText="1"/>
    </xf>
    <xf numFmtId="0" fontId="12" fillId="0" borderId="0" xfId="0" applyNumberFormat="1" applyFont="1" applyFill="1" applyAlignment="1">
      <alignment vertical="center" wrapText="1"/>
    </xf>
    <xf numFmtId="0" fontId="1" fillId="0" borderId="0" xfId="0" applyNumberFormat="1" applyFont="1" applyFill="1" applyAlignment="1">
      <alignment wrapText="1"/>
    </xf>
    <xf numFmtId="0" fontId="0" fillId="0" borderId="0" xfId="0" applyNumberFormat="1" applyFill="1" applyAlignment="1">
      <alignment horizontal="center" vertical="center"/>
    </xf>
    <xf numFmtId="177" fontId="0" fillId="0" borderId="0" xfId="0" applyNumberFormat="1" applyFill="1">
      <alignment vertical="center"/>
    </xf>
    <xf numFmtId="177" fontId="1" fillId="0" borderId="0" xfId="0" applyNumberFormat="1" applyFont="1" applyFill="1" applyAlignment="1">
      <alignment horizontal="center" vertical="center"/>
    </xf>
    <xf numFmtId="9" fontId="1" fillId="0" borderId="0" xfId="1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10" fillId="0" borderId="0" xfId="0" applyNumberFormat="1" applyFont="1" applyFill="1" applyBorder="1" applyAlignment="1">
      <alignment vertical="center" wrapText="1"/>
    </xf>
    <xf numFmtId="0" fontId="4" fillId="0" borderId="0" xfId="0" applyNumberFormat="1" applyFont="1" applyFill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vertical="center" wrapText="1"/>
    </xf>
    <xf numFmtId="0" fontId="11" fillId="0" borderId="0" xfId="0" applyFont="1" applyFill="1" applyAlignment="1">
      <alignment horizontal="right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/>
    </xf>
    <xf numFmtId="10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4" fillId="0" borderId="3" xfId="0" applyNumberFormat="1" applyFont="1" applyFill="1" applyBorder="1" applyAlignment="1">
      <alignment vertical="center" wrapText="1"/>
    </xf>
    <xf numFmtId="177" fontId="15" fillId="0" borderId="2" xfId="0" applyNumberFormat="1" applyFont="1" applyFill="1" applyBorder="1" applyAlignment="1">
      <alignment horizontal="center" vertical="center" wrapText="1"/>
    </xf>
    <xf numFmtId="178" fontId="16" fillId="0" borderId="2" xfId="0" applyNumberFormat="1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177" fontId="8" fillId="0" borderId="3" xfId="0" applyNumberFormat="1" applyFont="1" applyFill="1" applyBorder="1" applyAlignment="1">
      <alignment horizontal="center" vertical="center" wrapText="1"/>
    </xf>
    <xf numFmtId="9" fontId="8" fillId="0" borderId="2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/>
    </xf>
    <xf numFmtId="179" fontId="8" fillId="0" borderId="2" xfId="0" applyNumberFormat="1" applyFont="1" applyFill="1" applyBorder="1" applyAlignment="1">
      <alignment horizontal="center" vertical="center" wrapText="1"/>
    </xf>
    <xf numFmtId="177" fontId="18" fillId="0" borderId="2" xfId="0" applyNumberFormat="1" applyFont="1" applyFill="1" applyBorder="1" applyAlignment="1">
      <alignment horizontal="center" vertical="center" wrapText="1"/>
    </xf>
    <xf numFmtId="177" fontId="19" fillId="0" borderId="2" xfId="0" applyNumberFormat="1" applyFont="1" applyFill="1" applyBorder="1" applyAlignment="1">
      <alignment horizontal="center" vertical="center" wrapText="1"/>
    </xf>
    <xf numFmtId="177" fontId="10" fillId="0" borderId="2" xfId="0" applyNumberFormat="1" applyFont="1" applyFill="1" applyBorder="1" applyAlignment="1">
      <alignment horizontal="center" vertical="center" wrapText="1"/>
    </xf>
    <xf numFmtId="177" fontId="20" fillId="0" borderId="2" xfId="0" applyNumberFormat="1" applyFont="1" applyFill="1" applyBorder="1" applyAlignment="1">
      <alignment horizontal="center" vertical="center" wrapText="1"/>
    </xf>
    <xf numFmtId="179" fontId="20" fillId="0" borderId="2" xfId="0" applyNumberFormat="1" applyFont="1" applyFill="1" applyBorder="1" applyAlignment="1">
      <alignment horizontal="center" vertical="center" wrapText="1"/>
    </xf>
    <xf numFmtId="179" fontId="21" fillId="0" borderId="2" xfId="0" applyNumberFormat="1" applyFont="1" applyFill="1" applyBorder="1" applyAlignment="1">
      <alignment horizontal="center" vertical="center" wrapText="1"/>
    </xf>
    <xf numFmtId="177" fontId="11" fillId="0" borderId="2" xfId="0" applyNumberFormat="1" applyFont="1" applyFill="1" applyBorder="1" applyAlignment="1">
      <alignment horizontal="center" vertical="center" wrapText="1"/>
    </xf>
    <xf numFmtId="179" fontId="10" fillId="0" borderId="2" xfId="0" applyNumberFormat="1" applyFont="1" applyFill="1" applyBorder="1" applyAlignment="1">
      <alignment horizontal="center" vertical="center" wrapText="1"/>
    </xf>
    <xf numFmtId="177" fontId="21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176" fontId="20" fillId="0" borderId="2" xfId="0" applyNumberFormat="1" applyFont="1" applyFill="1" applyBorder="1" applyAlignment="1">
      <alignment horizontal="center" vertical="center" wrapText="1"/>
    </xf>
    <xf numFmtId="10" fontId="21" fillId="0" borderId="2" xfId="0" applyNumberFormat="1" applyFont="1" applyFill="1" applyBorder="1" applyAlignment="1">
      <alignment horizontal="center" vertical="center" wrapText="1"/>
    </xf>
    <xf numFmtId="0" fontId="22" fillId="0" borderId="2" xfId="0" applyNumberFormat="1" applyFont="1" applyFill="1" applyBorder="1" applyAlignment="1">
      <alignment vertical="center" wrapText="1"/>
    </xf>
    <xf numFmtId="0" fontId="4" fillId="0" borderId="3" xfId="0" applyNumberFormat="1" applyFont="1" applyFill="1" applyBorder="1" applyAlignment="1">
      <alignment vertical="center" wrapText="1"/>
    </xf>
    <xf numFmtId="180" fontId="10" fillId="0" borderId="2" xfId="0" applyNumberFormat="1" applyFont="1" applyFill="1" applyBorder="1" applyAlignment="1">
      <alignment horizontal="center" vertical="center" wrapText="1"/>
    </xf>
    <xf numFmtId="176" fontId="21" fillId="0" borderId="2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justify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4 3" xfId="50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XFD27"/>
  <sheetViews>
    <sheetView view="pageBreakPreview" zoomScale="60" zoomScaleNormal="77" topLeftCell="A16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ht="18.75" spans="1:1">
      <c r="A1" s="4" t="s">
        <v>0</v>
      </c>
    </row>
    <row r="2" ht="51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3" customHeight="1" spans="1:8">
      <c r="A3" s="33" t="s">
        <v>2</v>
      </c>
      <c r="B3" s="33"/>
      <c r="C3" s="34" t="s">
        <v>3</v>
      </c>
      <c r="D3" s="34"/>
      <c r="E3" s="34"/>
      <c r="F3" s="35"/>
      <c r="G3" s="35"/>
      <c r="H3" s="36" t="s">
        <v>4</v>
      </c>
    </row>
    <row r="4" ht="29" customHeight="1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51" customHeight="1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51" customHeight="1" spans="1:8">
      <c r="A6" s="9" t="s">
        <v>13</v>
      </c>
      <c r="B6" s="59">
        <f>SUM(C6+D6+E6+F6)</f>
        <v>116759.39</v>
      </c>
      <c r="C6" s="60">
        <v>108558.39</v>
      </c>
      <c r="D6" s="59">
        <v>500</v>
      </c>
      <c r="E6" s="61">
        <v>7161</v>
      </c>
      <c r="F6" s="62">
        <v>540</v>
      </c>
      <c r="G6" s="63"/>
      <c r="H6" s="11" t="s">
        <v>14</v>
      </c>
    </row>
    <row r="7" ht="51" customHeight="1" spans="1:8">
      <c r="A7" s="12" t="s">
        <v>15</v>
      </c>
      <c r="B7" s="64">
        <f t="shared" ref="B7:B24" si="0">SUM(C7+D7+E7+F7)</f>
        <v>59138</v>
      </c>
      <c r="C7" s="61">
        <v>50937</v>
      </c>
      <c r="D7" s="64">
        <v>500</v>
      </c>
      <c r="E7" s="61">
        <v>7161</v>
      </c>
      <c r="F7" s="62">
        <v>540</v>
      </c>
      <c r="G7" s="63"/>
      <c r="H7" s="11" t="s">
        <v>16</v>
      </c>
    </row>
    <row r="8" ht="51" customHeight="1" spans="1:8">
      <c r="A8" s="12" t="s">
        <v>17</v>
      </c>
      <c r="B8" s="64">
        <f t="shared" si="0"/>
        <v>41525</v>
      </c>
      <c r="C8" s="61">
        <v>38382</v>
      </c>
      <c r="D8" s="64"/>
      <c r="E8" s="61">
        <v>2923</v>
      </c>
      <c r="F8" s="62">
        <v>220</v>
      </c>
      <c r="G8" s="63"/>
      <c r="H8" s="11" t="s">
        <v>16</v>
      </c>
    </row>
    <row r="9" ht="51" customHeight="1" spans="1:8">
      <c r="A9" s="12" t="s">
        <v>18</v>
      </c>
      <c r="B9" s="64">
        <f t="shared" si="0"/>
        <v>41525</v>
      </c>
      <c r="C9" s="61">
        <v>38382</v>
      </c>
      <c r="D9" s="64"/>
      <c r="E9" s="61">
        <v>2923</v>
      </c>
      <c r="F9" s="62">
        <v>220</v>
      </c>
      <c r="G9" s="63"/>
      <c r="H9" s="11" t="s">
        <v>16</v>
      </c>
    </row>
    <row r="10" ht="51" customHeight="1" spans="1:14">
      <c r="A10" s="12" t="s">
        <v>19</v>
      </c>
      <c r="B10" s="64">
        <f t="shared" si="0"/>
        <v>17613</v>
      </c>
      <c r="C10" s="61">
        <v>12555</v>
      </c>
      <c r="D10" s="64">
        <v>500</v>
      </c>
      <c r="E10" s="61">
        <v>4238</v>
      </c>
      <c r="F10" s="62">
        <v>320</v>
      </c>
      <c r="G10" s="63"/>
      <c r="H10" s="11" t="s">
        <v>16</v>
      </c>
      <c r="I10" s="26"/>
      <c r="J10" s="26"/>
      <c r="K10" s="26"/>
      <c r="L10" s="26"/>
      <c r="M10" s="27"/>
      <c r="N10" s="27"/>
    </row>
    <row r="11" ht="51" customHeight="1" spans="1:14">
      <c r="A11" s="12" t="s">
        <v>18</v>
      </c>
      <c r="B11" s="64">
        <f t="shared" si="0"/>
        <v>17613</v>
      </c>
      <c r="C11" s="61">
        <v>12555</v>
      </c>
      <c r="D11" s="64">
        <v>500</v>
      </c>
      <c r="E11" s="61">
        <v>4238</v>
      </c>
      <c r="F11" s="62">
        <v>320</v>
      </c>
      <c r="G11" s="63"/>
      <c r="H11" s="11" t="s">
        <v>16</v>
      </c>
      <c r="I11" s="26"/>
      <c r="J11" s="26"/>
      <c r="K11" s="26"/>
      <c r="L11" s="26"/>
      <c r="M11" s="27"/>
      <c r="N11" s="27"/>
    </row>
    <row r="12" ht="51" customHeight="1" spans="1:8">
      <c r="A12" s="12" t="s">
        <v>20</v>
      </c>
      <c r="B12" s="64">
        <f t="shared" si="0"/>
        <v>0</v>
      </c>
      <c r="C12" s="61"/>
      <c r="D12" s="64"/>
      <c r="E12" s="60"/>
      <c r="F12" s="65"/>
      <c r="G12" s="63"/>
      <c r="H12" s="11" t="s">
        <v>16</v>
      </c>
    </row>
    <row r="13" ht="51" customHeight="1" spans="1:8">
      <c r="A13" s="12" t="s">
        <v>18</v>
      </c>
      <c r="B13" s="64">
        <f t="shared" si="0"/>
        <v>0</v>
      </c>
      <c r="C13" s="61"/>
      <c r="D13" s="64"/>
      <c r="E13" s="60"/>
      <c r="F13" s="65"/>
      <c r="G13" s="63"/>
      <c r="H13" s="11" t="s">
        <v>16</v>
      </c>
    </row>
    <row r="14" ht="73" customHeight="1" spans="1:8">
      <c r="A14" s="12" t="s">
        <v>21</v>
      </c>
      <c r="B14" s="64">
        <f t="shared" si="0"/>
        <v>59138</v>
      </c>
      <c r="C14" s="61">
        <v>50937</v>
      </c>
      <c r="D14" s="64">
        <v>500</v>
      </c>
      <c r="E14" s="61">
        <v>7161</v>
      </c>
      <c r="F14" s="62">
        <v>540</v>
      </c>
      <c r="G14" s="63"/>
      <c r="H14" s="11" t="s">
        <v>22</v>
      </c>
    </row>
    <row r="15" ht="51" customHeight="1" spans="1:8">
      <c r="A15" s="12" t="s">
        <v>23</v>
      </c>
      <c r="B15" s="64">
        <f t="shared" si="0"/>
        <v>47837</v>
      </c>
      <c r="C15" s="61">
        <v>47837</v>
      </c>
      <c r="D15" s="64"/>
      <c r="E15" s="60"/>
      <c r="F15" s="65"/>
      <c r="G15" s="63"/>
      <c r="H15" s="11" t="s">
        <v>16</v>
      </c>
    </row>
    <row r="16" ht="51" customHeight="1" spans="1:8">
      <c r="A16" s="12" t="s">
        <v>24</v>
      </c>
      <c r="B16" s="64">
        <f t="shared" si="0"/>
        <v>47837</v>
      </c>
      <c r="C16" s="61">
        <v>47837</v>
      </c>
      <c r="D16" s="64"/>
      <c r="E16" s="60"/>
      <c r="F16" s="65"/>
      <c r="G16" s="63"/>
      <c r="H16" s="11" t="s">
        <v>16</v>
      </c>
    </row>
    <row r="17" ht="51" customHeight="1" spans="1:8">
      <c r="A17" s="12" t="s">
        <v>25</v>
      </c>
      <c r="B17" s="64">
        <f t="shared" si="0"/>
        <v>0</v>
      </c>
      <c r="C17" s="61"/>
      <c r="D17" s="64"/>
      <c r="E17" s="60"/>
      <c r="F17" s="65"/>
      <c r="G17" s="63"/>
      <c r="H17" s="11" t="s">
        <v>26</v>
      </c>
    </row>
    <row r="18" ht="51" customHeight="1" spans="1:8">
      <c r="A18" s="12" t="s">
        <v>24</v>
      </c>
      <c r="B18" s="64">
        <f t="shared" si="0"/>
        <v>0</v>
      </c>
      <c r="C18" s="61"/>
      <c r="D18" s="64"/>
      <c r="E18" s="60"/>
      <c r="F18" s="65"/>
      <c r="G18" s="63"/>
      <c r="H18" s="11" t="s">
        <v>27</v>
      </c>
    </row>
    <row r="19" ht="51" customHeight="1" spans="1:8">
      <c r="A19" s="12" t="s">
        <v>28</v>
      </c>
      <c r="B19" s="59">
        <f t="shared" si="0"/>
        <v>9784.39</v>
      </c>
      <c r="C19" s="60">
        <v>9784.39</v>
      </c>
      <c r="D19" s="59"/>
      <c r="E19" s="60"/>
      <c r="F19" s="65"/>
      <c r="G19" s="63"/>
      <c r="H19" s="11" t="s">
        <v>29</v>
      </c>
    </row>
    <row r="20" ht="55" customHeight="1" spans="1:12">
      <c r="A20" s="9" t="s">
        <v>30</v>
      </c>
      <c r="B20" s="59"/>
      <c r="C20" s="66"/>
      <c r="D20" s="45"/>
      <c r="E20" s="45"/>
      <c r="F20" s="59"/>
      <c r="G20" s="63"/>
      <c r="I20" s="28"/>
      <c r="K20" s="29"/>
      <c r="L20" s="30"/>
    </row>
    <row r="21" ht="62" customHeight="1" spans="1:12">
      <c r="A21" s="67" t="s">
        <v>31</v>
      </c>
      <c r="B21" s="68">
        <f t="shared" si="0"/>
        <v>70330.8889</v>
      </c>
      <c r="C21" s="69">
        <v>67027.2289</v>
      </c>
      <c r="D21" s="45"/>
      <c r="E21" s="45">
        <v>3129.01</v>
      </c>
      <c r="F21" s="65">
        <v>174.65</v>
      </c>
      <c r="G21" s="63"/>
      <c r="H21" s="11" t="s">
        <v>32</v>
      </c>
      <c r="I21" s="28"/>
      <c r="K21" s="29"/>
      <c r="L21" s="30"/>
    </row>
    <row r="22" ht="93" customHeight="1" spans="1:12">
      <c r="A22" s="67" t="s">
        <v>33</v>
      </c>
      <c r="B22" s="44">
        <v>0.6024</v>
      </c>
      <c r="C22" s="44">
        <v>0.6174</v>
      </c>
      <c r="D22" s="45"/>
      <c r="E22" s="44">
        <v>0.437</v>
      </c>
      <c r="F22" s="70">
        <v>0.3234</v>
      </c>
      <c r="G22" s="63"/>
      <c r="H22" s="17" t="s">
        <v>34</v>
      </c>
      <c r="I22" s="28"/>
      <c r="K22" s="29"/>
      <c r="L22" s="31"/>
    </row>
    <row r="23" s="2" customFormat="1" ht="49" customHeight="1" spans="1:14">
      <c r="A23" s="71" t="s">
        <v>35</v>
      </c>
      <c r="B23" s="59"/>
      <c r="C23" s="48"/>
      <c r="D23" s="45"/>
      <c r="E23" s="45"/>
      <c r="F23" s="45"/>
      <c r="G23" s="41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72" t="s">
        <v>36</v>
      </c>
      <c r="B24" s="73">
        <f t="shared" si="0"/>
        <v>1799.978</v>
      </c>
      <c r="C24" s="69">
        <v>1769.738</v>
      </c>
      <c r="D24" s="60"/>
      <c r="E24" s="74">
        <v>30.24</v>
      </c>
      <c r="F24" s="48"/>
      <c r="G24" s="75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76" t="s">
        <v>37</v>
      </c>
      <c r="B25" s="45"/>
      <c r="C25" s="45"/>
      <c r="D25" s="45" t="s">
        <v>38</v>
      </c>
      <c r="E25" s="45" t="s">
        <v>39</v>
      </c>
      <c r="F25" s="45"/>
      <c r="G25" s="4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77" t="s">
        <v>41</v>
      </c>
      <c r="B26" s="77"/>
      <c r="C26" s="77"/>
      <c r="D26" s="77"/>
      <c r="E26" s="77"/>
      <c r="F26" s="77"/>
      <c r="G26" s="77"/>
      <c r="H26" s="77"/>
      <c r="I26" s="3"/>
      <c r="J26" s="3"/>
      <c r="K26" s="3"/>
      <c r="L26" s="3"/>
      <c r="M26" s="1"/>
      <c r="N26" s="1"/>
    </row>
    <row r="27" ht="14" customHeight="1" spans="1:7">
      <c r="A27" s="24" t="s">
        <v>42</v>
      </c>
      <c r="B27" s="24"/>
      <c r="C27" s="24"/>
      <c r="D27" s="24"/>
      <c r="E27" s="24"/>
      <c r="F27" s="24"/>
      <c r="G27" s="25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00694444444445" right="0.432638888888889" top="0.235416666666667" bottom="0.118055555555556" header="0.297916666666667" footer="0.15625"/>
  <pageSetup paperSize="9" scale="54" orientation="portrait" verticalDpi="300"/>
  <headerFooter differentOddEven="1">
    <oddFooter>&amp;R&amp;14— &amp;P —</oddFooter>
    <evenFooter>&amp;L&amp;14— &amp;P —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6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78</v>
      </c>
      <c r="B3" s="33"/>
      <c r="C3" s="34" t="s">
        <v>79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41">
        <f>C6+D6+E6+F6+G6</f>
        <v>6329</v>
      </c>
      <c r="C6" s="41">
        <f>C7+C15+C17+C19</f>
        <v>6046</v>
      </c>
      <c r="D6" s="41">
        <f>D7+D15+D17+D19</f>
        <v>0</v>
      </c>
      <c r="E6" s="41">
        <f>E7+E15+E17+E19</f>
        <v>283</v>
      </c>
      <c r="F6" s="41">
        <v>0</v>
      </c>
      <c r="G6" s="41">
        <v>0</v>
      </c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41">
        <f t="shared" ref="B7:B10" si="0">C7+E7</f>
        <v>3086</v>
      </c>
      <c r="C7" s="42">
        <f>C8+C10+C12</f>
        <v>2803</v>
      </c>
      <c r="D7" s="42"/>
      <c r="E7" s="42">
        <f>E8+E10+E12</f>
        <v>283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41">
        <f t="shared" si="0"/>
        <v>2070</v>
      </c>
      <c r="C8" s="42">
        <v>1987</v>
      </c>
      <c r="D8" s="43"/>
      <c r="E8" s="42">
        <v>83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41">
        <f t="shared" si="0"/>
        <v>2070</v>
      </c>
      <c r="C9" s="42">
        <v>1987</v>
      </c>
      <c r="D9" s="43"/>
      <c r="E9" s="42">
        <v>83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41">
        <f t="shared" si="0"/>
        <v>1016</v>
      </c>
      <c r="C10" s="42">
        <v>816</v>
      </c>
      <c r="D10" s="42"/>
      <c r="E10" s="42">
        <v>200</v>
      </c>
      <c r="F10" s="42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42"/>
      <c r="C11" s="42"/>
      <c r="D11" s="42"/>
      <c r="E11" s="42"/>
      <c r="F11" s="42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42"/>
      <c r="C12" s="42"/>
      <c r="D12" s="42"/>
      <c r="E12" s="42"/>
      <c r="F12" s="42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42"/>
      <c r="C13" s="42"/>
      <c r="D13" s="42"/>
      <c r="E13" s="42"/>
      <c r="F13" s="42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41">
        <f t="shared" ref="B14:B16" si="1">C14+E14</f>
        <v>3086</v>
      </c>
      <c r="C14" s="42">
        <v>2803</v>
      </c>
      <c r="D14" s="42"/>
      <c r="E14" s="42">
        <v>283</v>
      </c>
      <c r="F14" s="42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42">
        <f t="shared" si="1"/>
        <v>1768</v>
      </c>
      <c r="C15" s="42">
        <v>1768</v>
      </c>
      <c r="D15" s="42"/>
      <c r="E15" s="42"/>
      <c r="F15" s="42"/>
      <c r="G15" s="41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42">
        <f t="shared" si="1"/>
        <v>1768</v>
      </c>
      <c r="C16" s="42">
        <v>1768</v>
      </c>
      <c r="D16" s="41"/>
      <c r="E16" s="42"/>
      <c r="F16" s="41"/>
      <c r="G16" s="41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42">
        <v>1475</v>
      </c>
      <c r="C19" s="42">
        <v>1475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41">
        <v>4002.89</v>
      </c>
      <c r="C20" s="41">
        <f>B20-E20</f>
        <v>3820.92</v>
      </c>
      <c r="D20" s="13"/>
      <c r="E20" s="41">
        <v>181.97</v>
      </c>
      <c r="F20" s="10"/>
      <c r="G20" s="10"/>
      <c r="I20" s="28"/>
      <c r="J20" s="3"/>
      <c r="K20" s="29"/>
      <c r="L20" s="30"/>
    </row>
    <row r="21" s="1" customFormat="1" ht="62" customHeight="1" spans="1:12">
      <c r="A21" s="15" t="s">
        <v>31</v>
      </c>
      <c r="B21" s="41">
        <v>4002.89</v>
      </c>
      <c r="C21" s="41">
        <f>B21-E21</f>
        <v>3820.92</v>
      </c>
      <c r="D21" s="13"/>
      <c r="E21" s="41">
        <v>181.97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44">
        <f>B20/B6</f>
        <v>0.63246800442408</v>
      </c>
      <c r="C22" s="44">
        <f>C20/C6</f>
        <v>0.631974859411181</v>
      </c>
      <c r="D22" s="44"/>
      <c r="E22" s="44">
        <f>E20/E6</f>
        <v>0.643003533568905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45">
        <f>B24</f>
        <v>55.4914</v>
      </c>
      <c r="C23" s="45">
        <f>C24</f>
        <v>53.9514</v>
      </c>
      <c r="D23" s="45">
        <f>D24</f>
        <v>0</v>
      </c>
      <c r="E23" s="45">
        <f>E24</f>
        <v>1.54</v>
      </c>
      <c r="F23" s="12"/>
      <c r="G23" s="12"/>
      <c r="H23" s="46" t="s">
        <v>80</v>
      </c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47">
        <f>C24+E24</f>
        <v>55.4914</v>
      </c>
      <c r="C24" s="48">
        <v>53.9514</v>
      </c>
      <c r="D24" s="48">
        <v>0</v>
      </c>
      <c r="E24" s="45">
        <v>1.54</v>
      </c>
      <c r="F24" s="13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81</v>
      </c>
      <c r="B25" s="15"/>
      <c r="C25" s="15"/>
      <c r="D25" s="15" t="s">
        <v>38</v>
      </c>
      <c r="E25" s="15" t="s">
        <v>82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4" style="1" customWidth="1"/>
    <col min="3" max="3" width="19.25" style="1" customWidth="1"/>
    <col min="4" max="4" width="14.375" style="1" customWidth="1"/>
    <col min="5" max="5" width="19" style="1" customWidth="1"/>
    <col min="6" max="6" width="17.25" style="1" customWidth="1"/>
    <col min="7" max="7" width="16.87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9" t="s">
        <v>83</v>
      </c>
      <c r="B3" s="39"/>
      <c r="C3" s="40" t="s">
        <v>3</v>
      </c>
      <c r="D3" s="40"/>
      <c r="E3" s="40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8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>B7+B15+B17+B19</f>
        <v>2593</v>
      </c>
      <c r="C6" s="10">
        <f>C7+C15+C17+C19</f>
        <v>2339</v>
      </c>
      <c r="D6" s="10"/>
      <c r="E6" s="10">
        <f>E7+E15+E17+E19</f>
        <v>254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>C7+E7</f>
        <v>1592</v>
      </c>
      <c r="C7" s="10">
        <v>1338</v>
      </c>
      <c r="D7" s="10"/>
      <c r="E7" s="10">
        <v>254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688</v>
      </c>
      <c r="C8" s="10">
        <v>634</v>
      </c>
      <c r="D8" s="10"/>
      <c r="E8" s="10">
        <v>54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688</v>
      </c>
      <c r="C9" s="10">
        <v>634</v>
      </c>
      <c r="D9" s="10"/>
      <c r="E9" s="10">
        <v>54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704</v>
      </c>
      <c r="C10" s="10">
        <v>704</v>
      </c>
      <c r="D10" s="10"/>
      <c r="E10" s="10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704</v>
      </c>
      <c r="C11" s="10">
        <v>704</v>
      </c>
      <c r="D11" s="10"/>
      <c r="E11" s="10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v>1592</v>
      </c>
      <c r="C14" s="10">
        <v>1338</v>
      </c>
      <c r="D14" s="10"/>
      <c r="E14" s="10">
        <v>254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f>570+24</f>
        <v>594</v>
      </c>
      <c r="C15" s="10">
        <f>570+24</f>
        <v>594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594</v>
      </c>
      <c r="C16" s="10">
        <v>594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407</v>
      </c>
      <c r="C19" s="10">
        <v>407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H20" s="14"/>
      <c r="I20" s="28"/>
      <c r="J20" s="3"/>
      <c r="K20" s="29"/>
      <c r="L20" s="30"/>
    </row>
    <row r="21" s="1" customFormat="1" ht="62" customHeight="1" spans="1:12">
      <c r="A21" s="15" t="s">
        <v>31</v>
      </c>
      <c r="B21" s="10">
        <f>SUM(C21:E21)</f>
        <v>1701.27</v>
      </c>
      <c r="C21" s="10">
        <v>1632.07</v>
      </c>
      <c r="D21" s="13"/>
      <c r="E21" s="13">
        <v>69.2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>B21/B6</f>
        <v>0.656101041264944</v>
      </c>
      <c r="C22" s="16">
        <f>C21/C6</f>
        <v>0.697764001710133</v>
      </c>
      <c r="D22" s="16"/>
      <c r="E22" s="16">
        <f>E21/E6</f>
        <v>0.27244094488189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>
        <v>0</v>
      </c>
      <c r="C23" s="20">
        <v>0</v>
      </c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>
        <v>0</v>
      </c>
      <c r="C24" s="20">
        <v>0</v>
      </c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84</v>
      </c>
      <c r="B25" s="15"/>
      <c r="C25" s="15"/>
      <c r="D25" s="15" t="s">
        <v>38</v>
      </c>
      <c r="E25" s="15"/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85</v>
      </c>
      <c r="B3" s="33"/>
      <c r="C3" s="34" t="s">
        <v>3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 t="shared" ref="B6:B11" si="0">SUM(C6:G6)</f>
        <v>12725</v>
      </c>
      <c r="C6" s="10">
        <f t="shared" ref="C6:F6" si="1">C7+C15+C17+C19</f>
        <v>10673</v>
      </c>
      <c r="D6" s="10">
        <f t="shared" si="1"/>
        <v>500</v>
      </c>
      <c r="E6" s="10">
        <f t="shared" si="1"/>
        <v>1502</v>
      </c>
      <c r="F6" s="10">
        <f t="shared" si="1"/>
        <v>50</v>
      </c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 t="shared" ref="B7:F7" si="2">B8+B10+B12</f>
        <v>7365</v>
      </c>
      <c r="C7" s="10">
        <f t="shared" si="2"/>
        <v>5313</v>
      </c>
      <c r="D7" s="10">
        <f t="shared" si="2"/>
        <v>500</v>
      </c>
      <c r="E7" s="10">
        <f t="shared" si="2"/>
        <v>1502</v>
      </c>
      <c r="F7" s="10">
        <f t="shared" si="2"/>
        <v>50</v>
      </c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f t="shared" si="0"/>
        <v>4642</v>
      </c>
      <c r="C8" s="10">
        <v>4104</v>
      </c>
      <c r="D8" s="10"/>
      <c r="E8" s="10">
        <v>488</v>
      </c>
      <c r="F8" s="10">
        <v>50</v>
      </c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f t="shared" si="0"/>
        <v>4642</v>
      </c>
      <c r="C9" s="10">
        <v>4104</v>
      </c>
      <c r="D9" s="10"/>
      <c r="E9" s="10">
        <v>488</v>
      </c>
      <c r="F9" s="10">
        <v>50</v>
      </c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f t="shared" si="0"/>
        <v>2723</v>
      </c>
      <c r="C10" s="10">
        <v>1209</v>
      </c>
      <c r="D10" s="10">
        <v>500</v>
      </c>
      <c r="E10" s="10">
        <v>1014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f t="shared" si="0"/>
        <v>2723</v>
      </c>
      <c r="C11" s="10">
        <v>1209</v>
      </c>
      <c r="D11" s="10">
        <v>500</v>
      </c>
      <c r="E11" s="10">
        <v>1014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f t="shared" ref="B14:F14" si="3">B9+B11+B13</f>
        <v>7365</v>
      </c>
      <c r="C14" s="10">
        <f t="shared" si="3"/>
        <v>5313</v>
      </c>
      <c r="D14" s="10">
        <v>500</v>
      </c>
      <c r="E14" s="10">
        <f t="shared" si="3"/>
        <v>1502</v>
      </c>
      <c r="F14" s="10">
        <f t="shared" si="3"/>
        <v>50</v>
      </c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f>SUM(C15:G15)</f>
        <v>5360</v>
      </c>
      <c r="C15" s="10">
        <v>5360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f>SUM(C16:G16)</f>
        <v>5360</v>
      </c>
      <c r="C16" s="10">
        <v>5360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/>
      <c r="C19" s="10"/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J20" s="3"/>
      <c r="K20" s="29"/>
      <c r="L20" s="30"/>
    </row>
    <row r="21" s="1" customFormat="1" ht="62" customHeight="1" spans="1:12">
      <c r="A21" s="15" t="s">
        <v>31</v>
      </c>
      <c r="B21" s="10">
        <f>SUM(C21:G21)</f>
        <v>5873.961416</v>
      </c>
      <c r="C21" s="13">
        <v>5549.401416</v>
      </c>
      <c r="D21" s="13"/>
      <c r="E21" s="13">
        <v>289.91</v>
      </c>
      <c r="F21" s="10">
        <v>34.65</v>
      </c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 t="shared" ref="B22:F22" si="4">B21/B6</f>
        <v>0.461607969823183</v>
      </c>
      <c r="C22" s="16">
        <f t="shared" si="4"/>
        <v>0.519947663824604</v>
      </c>
      <c r="D22" s="16"/>
      <c r="E22" s="16">
        <f t="shared" si="4"/>
        <v>0.193015978695073</v>
      </c>
      <c r="F22" s="16">
        <f t="shared" si="4"/>
        <v>0.693</v>
      </c>
      <c r="G22" s="16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10">
        <f>SUM(C24:G24)</f>
        <v>447.976</v>
      </c>
      <c r="C24" s="18">
        <v>422.966</v>
      </c>
      <c r="D24" s="20"/>
      <c r="E24" s="18">
        <v>25.01</v>
      </c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86</v>
      </c>
      <c r="B25" s="15"/>
      <c r="C25" s="22"/>
      <c r="D25" s="15" t="s">
        <v>38</v>
      </c>
      <c r="E25" s="15" t="s">
        <v>87</v>
      </c>
      <c r="F25" s="15"/>
      <c r="G25" s="22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6" workbookViewId="0">
      <selection activeCell="F25" sqref="F25:G25"/>
    </sheetView>
  </sheetViews>
  <sheetFormatPr defaultColWidth="9" defaultRowHeight="15"/>
  <cols>
    <col min="1" max="1" width="31.25" style="1" customWidth="1"/>
    <col min="2" max="2" width="17.375" style="1" customWidth="1"/>
    <col min="3" max="3" width="19" style="1" customWidth="1"/>
    <col min="4" max="4" width="15.25" style="1" customWidth="1"/>
    <col min="5" max="5" width="16.5" style="1" customWidth="1"/>
    <col min="6" max="6" width="16" style="1" customWidth="1"/>
    <col min="7" max="7" width="15.75" style="1" customWidth="1"/>
    <col min="8" max="8" width="40.5" style="1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1"/>
    <col min="14" max="14" width="11.125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.1" customHeight="1" spans="1:12">
      <c r="A3" s="33" t="s">
        <v>88</v>
      </c>
      <c r="B3" s="33"/>
      <c r="C3" s="34" t="s">
        <v>3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.1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>B14+B16+B18+B19</f>
        <v>8034.39</v>
      </c>
      <c r="C6" s="10">
        <f>C14+C16+C18+C19</f>
        <v>7710.39</v>
      </c>
      <c r="D6" s="10"/>
      <c r="E6" s="10">
        <v>324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v>3335</v>
      </c>
      <c r="C7" s="10">
        <v>3011</v>
      </c>
      <c r="D7" s="10"/>
      <c r="E7" s="10">
        <v>324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2270</v>
      </c>
      <c r="C8" s="10">
        <v>2146</v>
      </c>
      <c r="D8" s="10"/>
      <c r="E8" s="10">
        <v>124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2270</v>
      </c>
      <c r="C9" s="10">
        <v>2146</v>
      </c>
      <c r="D9" s="10"/>
      <c r="E9" s="10">
        <v>124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1065</v>
      </c>
      <c r="C10" s="10">
        <v>865</v>
      </c>
      <c r="D10" s="10"/>
      <c r="E10" s="10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1065</v>
      </c>
      <c r="C11" s="10">
        <v>865</v>
      </c>
      <c r="D11" s="10"/>
      <c r="E11" s="10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2.95" customHeight="1" spans="1:12">
      <c r="A14" s="12" t="s">
        <v>21</v>
      </c>
      <c r="B14" s="10">
        <f>B9+B11+B13</f>
        <v>3335</v>
      </c>
      <c r="C14" s="10">
        <f>C9+C11+C13</f>
        <v>3011</v>
      </c>
      <c r="D14" s="10"/>
      <c r="E14" s="10">
        <f>E9+E11</f>
        <v>324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2293</v>
      </c>
      <c r="C15" s="10">
        <v>2293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2293</v>
      </c>
      <c r="C16" s="10">
        <v>2293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2406.39</v>
      </c>
      <c r="C19" s="10">
        <v>2406.39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4.9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J20" s="3"/>
      <c r="K20" s="29"/>
      <c r="L20" s="30"/>
    </row>
    <row r="21" s="1" customFormat="1" ht="62.1" customHeight="1" spans="1:12">
      <c r="A21" s="15" t="s">
        <v>31</v>
      </c>
      <c r="B21" s="13">
        <v>4824.58</v>
      </c>
      <c r="C21" s="13">
        <v>4824.58</v>
      </c>
      <c r="D21" s="13"/>
      <c r="E21" s="13"/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>B21/B6</f>
        <v>0.600491138717438</v>
      </c>
      <c r="C22" s="16">
        <f>C21/C6</f>
        <v>0.625724509395763</v>
      </c>
      <c r="D22" s="13"/>
      <c r="E22" s="13"/>
      <c r="F22" s="10"/>
      <c r="G22" s="10"/>
      <c r="H22" s="17" t="s">
        <v>34</v>
      </c>
      <c r="I22" s="28"/>
      <c r="J22" s="3"/>
      <c r="K22" s="29"/>
      <c r="L22" s="31"/>
    </row>
    <row r="23" s="2" customFormat="1" ht="48.95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/>
      <c r="C24" s="20"/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89</v>
      </c>
      <c r="B25" s="15"/>
      <c r="C25" s="15"/>
      <c r="D25" s="15" t="s">
        <v>38</v>
      </c>
      <c r="E25" s="15" t="s">
        <v>90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.1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abSelected="1" topLeftCell="A22" workbookViewId="0">
      <selection activeCell="E25" sqref="E25"/>
    </sheetView>
  </sheetViews>
  <sheetFormatPr defaultColWidth="9" defaultRowHeight="15"/>
  <cols>
    <col min="1" max="1" width="31.25" style="1" customWidth="1"/>
    <col min="2" max="2" width="17.375" style="1" customWidth="1"/>
    <col min="3" max="3" width="19" style="1" customWidth="1"/>
    <col min="4" max="4" width="15.25" style="1" customWidth="1"/>
    <col min="5" max="5" width="16.5" style="1" customWidth="1"/>
    <col min="6" max="6" width="16" style="1" customWidth="1"/>
    <col min="7" max="7" width="15.75" style="1" customWidth="1"/>
    <col min="8" max="8" width="40.5" style="1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1"/>
    <col min="14" max="14" width="11.125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.1" customHeight="1" spans="1:12">
      <c r="A3" s="6" t="s">
        <v>91</v>
      </c>
      <c r="B3" s="6"/>
      <c r="C3" s="6"/>
      <c r="D3" s="6"/>
      <c r="E3" s="6"/>
      <c r="F3" s="6" t="s">
        <v>92</v>
      </c>
      <c r="G3" s="6"/>
      <c r="H3" s="6"/>
      <c r="I3" s="3"/>
      <c r="J3" s="3"/>
      <c r="K3" s="3"/>
      <c r="L3" s="3"/>
    </row>
    <row r="4" s="1" customFormat="1" ht="29.1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>B7+B15+B17+B19</f>
        <v>14136</v>
      </c>
      <c r="C6" s="10">
        <f>C7+C15+C17+C19</f>
        <v>12718</v>
      </c>
      <c r="D6" s="10"/>
      <c r="E6" s="10">
        <f>E7+E15+E17+E19</f>
        <v>1418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>B8+B10+B12</f>
        <v>7596</v>
      </c>
      <c r="C7" s="10">
        <f>C8+C10+C12</f>
        <v>6178</v>
      </c>
      <c r="D7" s="10"/>
      <c r="E7" s="10">
        <f>E8+E10+E12</f>
        <v>1418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5808</v>
      </c>
      <c r="C8" s="10">
        <v>4944</v>
      </c>
      <c r="D8" s="10"/>
      <c r="E8" s="10">
        <v>864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5808</v>
      </c>
      <c r="C9" s="10">
        <v>4944</v>
      </c>
      <c r="D9" s="10"/>
      <c r="E9" s="10">
        <v>864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1788</v>
      </c>
      <c r="C10" s="10">
        <v>1234</v>
      </c>
      <c r="D10" s="10"/>
      <c r="E10" s="10">
        <v>554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1788</v>
      </c>
      <c r="C11" s="10">
        <v>1234</v>
      </c>
      <c r="D11" s="10"/>
      <c r="E11" s="10">
        <v>554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2.95" customHeight="1" spans="1:12">
      <c r="A14" s="12" t="s">
        <v>21</v>
      </c>
      <c r="B14" s="10">
        <f>B7</f>
        <v>7596</v>
      </c>
      <c r="C14" s="10">
        <f>C7</f>
        <v>6178</v>
      </c>
      <c r="D14" s="10"/>
      <c r="E14" s="10">
        <f>E7</f>
        <v>1418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6540</v>
      </c>
      <c r="C15" s="10">
        <v>6540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6540</v>
      </c>
      <c r="C16" s="10">
        <v>6540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/>
      <c r="C19" s="10"/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4.95" customHeight="1" spans="1:12">
      <c r="A20" s="9" t="s">
        <v>30</v>
      </c>
      <c r="B20" s="13">
        <v>7769.55</v>
      </c>
      <c r="C20" s="13">
        <v>6605.13</v>
      </c>
      <c r="D20" s="13"/>
      <c r="E20" s="13">
        <v>1164.42</v>
      </c>
      <c r="F20" s="10"/>
      <c r="G20" s="10"/>
      <c r="H20" s="14"/>
      <c r="I20" s="28"/>
      <c r="J20" s="3"/>
      <c r="K20" s="29"/>
      <c r="L20" s="30"/>
    </row>
    <row r="21" s="1" customFormat="1" ht="62.1" customHeight="1" spans="1:12">
      <c r="A21" s="15" t="s">
        <v>31</v>
      </c>
      <c r="B21" s="13">
        <v>7769.55</v>
      </c>
      <c r="C21" s="13">
        <v>6605.13</v>
      </c>
      <c r="D21" s="13"/>
      <c r="E21" s="13">
        <v>1164.42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>B21/B6</f>
        <v>0.549628607809847</v>
      </c>
      <c r="C22" s="16">
        <f>C21/C6</f>
        <v>0.519352885673848</v>
      </c>
      <c r="D22" s="16"/>
      <c r="E22" s="16">
        <f>E21/E6</f>
        <v>0.821170662905501</v>
      </c>
      <c r="F22" s="16"/>
      <c r="G22" s="16"/>
      <c r="H22" s="17" t="s">
        <v>34</v>
      </c>
      <c r="I22" s="28"/>
      <c r="J22" s="3"/>
      <c r="K22" s="29"/>
      <c r="L22" s="31"/>
    </row>
    <row r="23" s="2" customFormat="1" ht="48.95" customHeight="1" spans="1:14">
      <c r="A23" s="9" t="s">
        <v>35</v>
      </c>
      <c r="B23" s="18">
        <v>34.77</v>
      </c>
      <c r="C23" s="18">
        <v>34.77</v>
      </c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18">
        <v>34.77</v>
      </c>
      <c r="C24" s="18">
        <v>34.77</v>
      </c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93</v>
      </c>
      <c r="B25" s="15"/>
      <c r="C25" s="22"/>
      <c r="D25" s="15" t="s">
        <v>38</v>
      </c>
      <c r="E25" s="15" t="s">
        <v>94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.1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E3"/>
    <mergeCell ref="F3:H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9333333333333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39.12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43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44</v>
      </c>
      <c r="B3" s="33"/>
      <c r="C3" s="34" t="s">
        <v>45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v>6951</v>
      </c>
      <c r="C6" s="10">
        <v>6573</v>
      </c>
      <c r="D6" s="10"/>
      <c r="E6" s="10">
        <v>378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v>3453</v>
      </c>
      <c r="C7" s="10">
        <v>3075</v>
      </c>
      <c r="D7" s="10"/>
      <c r="E7" s="10">
        <v>378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2370</v>
      </c>
      <c r="C8" s="10">
        <v>2192</v>
      </c>
      <c r="D8" s="10"/>
      <c r="E8" s="10">
        <v>178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2370</v>
      </c>
      <c r="C9" s="10">
        <v>2192</v>
      </c>
      <c r="D9" s="10"/>
      <c r="E9" s="10">
        <v>178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57">
        <v>1083</v>
      </c>
      <c r="C10" s="57">
        <v>883</v>
      </c>
      <c r="D10" s="57"/>
      <c r="E10" s="57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57">
        <v>1083</v>
      </c>
      <c r="C11" s="57">
        <v>883</v>
      </c>
      <c r="D11" s="57"/>
      <c r="E11" s="57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57"/>
      <c r="C12" s="57"/>
      <c r="D12" s="57"/>
      <c r="E12" s="57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58"/>
      <c r="C13" s="58"/>
      <c r="D13" s="57"/>
      <c r="E13" s="57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57">
        <v>3453</v>
      </c>
      <c r="C14" s="57">
        <v>3075</v>
      </c>
      <c r="D14" s="57"/>
      <c r="E14" s="57">
        <v>378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57">
        <v>2688</v>
      </c>
      <c r="C15" s="57">
        <v>2688</v>
      </c>
      <c r="D15" s="57"/>
      <c r="E15" s="57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57">
        <v>2688</v>
      </c>
      <c r="C16" s="57">
        <v>2688</v>
      </c>
      <c r="D16" s="57"/>
      <c r="E16" s="57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810</v>
      </c>
      <c r="C19" s="10">
        <v>810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13">
        <v>4306.22</v>
      </c>
      <c r="C20" s="13">
        <v>4114.62</v>
      </c>
      <c r="D20" s="13"/>
      <c r="E20" s="13">
        <v>191.6</v>
      </c>
      <c r="F20" s="10"/>
      <c r="G20" s="10"/>
      <c r="H20" s="14"/>
      <c r="I20" s="28"/>
      <c r="J20" s="3"/>
      <c r="K20" s="29"/>
      <c r="L20" s="30"/>
    </row>
    <row r="21" s="1" customFormat="1" ht="62" customHeight="1" spans="1:12">
      <c r="A21" s="15" t="s">
        <v>31</v>
      </c>
      <c r="B21" s="13">
        <v>4306.22</v>
      </c>
      <c r="C21" s="13">
        <v>4114.62</v>
      </c>
      <c r="D21" s="13"/>
      <c r="E21" s="13">
        <v>191.6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v>0.6195</v>
      </c>
      <c r="C22" s="16">
        <v>0.626</v>
      </c>
      <c r="D22" s="13"/>
      <c r="E22" s="16">
        <v>0.5069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12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/>
      <c r="C24" s="20"/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45" t="s">
        <v>46</v>
      </c>
      <c r="B25" s="15"/>
      <c r="C25" s="45"/>
      <c r="D25" s="15" t="s">
        <v>38</v>
      </c>
      <c r="E25" s="45" t="s">
        <v>47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5" workbookViewId="0">
      <selection activeCell="D12" sqref="D12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48</v>
      </c>
      <c r="B3" s="33"/>
      <c r="C3" s="34" t="s">
        <v>49</v>
      </c>
      <c r="D3" s="34"/>
      <c r="E3" s="34"/>
      <c r="F3" s="35"/>
      <c r="G3" s="35"/>
      <c r="H3" s="55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56">
        <f>B7+B15+B17+B19</f>
        <v>15004</v>
      </c>
      <c r="C6" s="56">
        <f>C7+C15+C17+C19</f>
        <v>14651</v>
      </c>
      <c r="D6" s="56"/>
      <c r="E6" s="56">
        <f>E7+E15+E17+E19</f>
        <v>353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56">
        <f>B8+B10+B12</f>
        <v>7146</v>
      </c>
      <c r="C7" s="56">
        <f>C8+C10+C12</f>
        <v>6793</v>
      </c>
      <c r="D7" s="56"/>
      <c r="E7" s="56">
        <f>E8+E10+D12</f>
        <v>353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56">
        <f t="shared" ref="B8:B10" si="0">SUM(C8:E8)</f>
        <v>5740</v>
      </c>
      <c r="C8" s="56">
        <v>5587</v>
      </c>
      <c r="D8" s="56"/>
      <c r="E8" s="56">
        <v>153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56">
        <f t="shared" si="0"/>
        <v>5740</v>
      </c>
      <c r="C9" s="56">
        <v>5587</v>
      </c>
      <c r="D9" s="56"/>
      <c r="E9" s="56">
        <v>153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56">
        <f t="shared" si="0"/>
        <v>1406</v>
      </c>
      <c r="C10" s="56">
        <v>1206</v>
      </c>
      <c r="D10" s="56"/>
      <c r="E10" s="56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56">
        <v>1406</v>
      </c>
      <c r="C11" s="56">
        <v>1206</v>
      </c>
      <c r="D11" s="56"/>
      <c r="E11" s="56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56"/>
      <c r="C12" s="56"/>
      <c r="D12" s="56"/>
      <c r="E12" s="56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56"/>
      <c r="C13" s="56"/>
      <c r="D13" s="56"/>
      <c r="E13" s="56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56">
        <f>B9+B11+B13</f>
        <v>7146</v>
      </c>
      <c r="C14" s="56">
        <f>C9+C11+C13</f>
        <v>6793</v>
      </c>
      <c r="D14" s="56"/>
      <c r="E14" s="56">
        <f>E9+E11+E13</f>
        <v>353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56">
        <f>C15</f>
        <v>7858</v>
      </c>
      <c r="C15" s="56">
        <f>C16</f>
        <v>7858</v>
      </c>
      <c r="D15" s="56"/>
      <c r="E15" s="56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56">
        <f>C16</f>
        <v>7858</v>
      </c>
      <c r="C16" s="56">
        <v>7858</v>
      </c>
      <c r="D16" s="56" t="s">
        <v>50</v>
      </c>
      <c r="E16" s="56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/>
      <c r="C19" s="10"/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J20" s="3"/>
      <c r="K20" s="29"/>
      <c r="L20" s="30"/>
    </row>
    <row r="21" s="1" customFormat="1" ht="62" customHeight="1" spans="1:12">
      <c r="A21" s="15" t="s">
        <v>31</v>
      </c>
      <c r="B21" s="56">
        <f>C21+E21</f>
        <v>9153</v>
      </c>
      <c r="C21" s="56">
        <v>8975</v>
      </c>
      <c r="D21" s="13" t="s">
        <v>51</v>
      </c>
      <c r="E21" s="13">
        <v>178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>B21/B6</f>
        <v>0.610037323380432</v>
      </c>
      <c r="C22" s="16">
        <f>C21/C6</f>
        <v>0.612586171592383</v>
      </c>
      <c r="D22" s="16"/>
      <c r="E22" s="16">
        <f>E21/E6</f>
        <v>0.504249291784703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10">
        <f>C24</f>
        <v>365.58</v>
      </c>
      <c r="C24" s="10">
        <v>365.58</v>
      </c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52</v>
      </c>
      <c r="B25" s="15" t="s">
        <v>53</v>
      </c>
      <c r="C25" s="45">
        <v>4831908</v>
      </c>
      <c r="D25" s="45" t="s">
        <v>38</v>
      </c>
      <c r="E25" s="45" t="s">
        <v>54</v>
      </c>
      <c r="F25" s="45" t="s">
        <v>55</v>
      </c>
      <c r="G25" s="45">
        <v>4831908</v>
      </c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G22" sqref="G22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41" customHeight="1" spans="1:12">
      <c r="A3" s="33" t="s">
        <v>56</v>
      </c>
      <c r="B3" s="33"/>
      <c r="C3" s="34" t="s">
        <v>3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>C6+E6+F6</f>
        <v>10503</v>
      </c>
      <c r="C6" s="10">
        <f>C9+C11+C15+C18+C19</f>
        <v>9636</v>
      </c>
      <c r="D6" s="10"/>
      <c r="E6" s="10">
        <f>E7+E15+E18+E19</f>
        <v>787</v>
      </c>
      <c r="F6" s="10">
        <f>F7+F15+F17+F19</f>
        <v>80</v>
      </c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>B9+B11+B13</f>
        <v>4346</v>
      </c>
      <c r="C7" s="10">
        <f>C9+C11+C13</f>
        <v>3479</v>
      </c>
      <c r="D7" s="10"/>
      <c r="E7" s="10">
        <f>E9+E11+E13</f>
        <v>787</v>
      </c>
      <c r="F7" s="10">
        <v>80</v>
      </c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2846</v>
      </c>
      <c r="C8" s="10">
        <v>2549</v>
      </c>
      <c r="D8" s="10"/>
      <c r="E8" s="10">
        <v>217</v>
      </c>
      <c r="F8" s="10">
        <v>80</v>
      </c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f>C9+E9+F9</f>
        <v>2846</v>
      </c>
      <c r="C9" s="10">
        <v>2549</v>
      </c>
      <c r="D9" s="10"/>
      <c r="E9" s="10">
        <v>217</v>
      </c>
      <c r="F9" s="10">
        <v>80</v>
      </c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1500</v>
      </c>
      <c r="C10" s="10">
        <v>930</v>
      </c>
      <c r="D10" s="10"/>
      <c r="E10" s="10">
        <v>570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1500</v>
      </c>
      <c r="C11" s="10">
        <v>930</v>
      </c>
      <c r="D11" s="10"/>
      <c r="E11" s="10">
        <v>570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f>C14+E14+F14</f>
        <v>4346</v>
      </c>
      <c r="C14" s="10">
        <f t="shared" ref="C14:F14" si="0">C9+C11+C13</f>
        <v>3479</v>
      </c>
      <c r="D14" s="10"/>
      <c r="E14" s="10">
        <f t="shared" si="0"/>
        <v>787</v>
      </c>
      <c r="F14" s="10">
        <f t="shared" si="0"/>
        <v>80</v>
      </c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3861</v>
      </c>
      <c r="C15" s="10">
        <v>3861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3861</v>
      </c>
      <c r="C16" s="10">
        <v>3861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2296</v>
      </c>
      <c r="C19" s="10">
        <v>2296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3">
      <c r="A20" s="9" t="s">
        <v>30</v>
      </c>
      <c r="B20" s="10">
        <f>F20+E20+C20</f>
        <v>6826.95</v>
      </c>
      <c r="C20" s="10">
        <v>6206.36</v>
      </c>
      <c r="D20" s="13"/>
      <c r="E20" s="10">
        <v>540.59</v>
      </c>
      <c r="F20" s="10">
        <v>80</v>
      </c>
      <c r="G20" s="10"/>
      <c r="H20" s="14"/>
      <c r="I20" s="28"/>
      <c r="J20" s="3"/>
      <c r="K20" s="29"/>
      <c r="L20" s="30"/>
      <c r="M20" s="1" t="s">
        <v>50</v>
      </c>
    </row>
    <row r="21" s="1" customFormat="1" ht="62" customHeight="1" spans="1:12">
      <c r="A21" s="15" t="s">
        <v>31</v>
      </c>
      <c r="B21" s="10">
        <f>C21+E21+F21</f>
        <v>6826.95</v>
      </c>
      <c r="C21" s="10">
        <v>6206.36</v>
      </c>
      <c r="D21" s="13"/>
      <c r="E21" s="10">
        <v>540.59</v>
      </c>
      <c r="F21" s="10">
        <v>80</v>
      </c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v>0.65</v>
      </c>
      <c r="C22" s="16">
        <v>0.644</v>
      </c>
      <c r="D22" s="13"/>
      <c r="E22" s="16">
        <v>0.687</v>
      </c>
      <c r="F22" s="54">
        <v>1</v>
      </c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>
        <v>43.21</v>
      </c>
      <c r="C23" s="20">
        <v>43.21</v>
      </c>
      <c r="D23" s="12"/>
      <c r="E23" s="12">
        <v>0</v>
      </c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>
        <v>43.21</v>
      </c>
      <c r="C24" s="20">
        <v>43.21</v>
      </c>
      <c r="D24" s="20"/>
      <c r="E24" s="20">
        <v>0</v>
      </c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57</v>
      </c>
      <c r="B25" s="15" t="s">
        <v>53</v>
      </c>
      <c r="C25" s="15">
        <v>8359631</v>
      </c>
      <c r="D25" s="15" t="s">
        <v>38</v>
      </c>
      <c r="E25" s="15" t="s">
        <v>58</v>
      </c>
      <c r="F25" s="15" t="s">
        <v>55</v>
      </c>
      <c r="G25" s="15">
        <v>8217380</v>
      </c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6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59</v>
      </c>
      <c r="B3" s="33"/>
      <c r="C3" s="34" t="s">
        <v>60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 t="shared" ref="B6:B11" si="0">C6+E6</f>
        <v>4898</v>
      </c>
      <c r="C6" s="10">
        <f>C7+C15+C17+C19</f>
        <v>3932</v>
      </c>
      <c r="D6" s="10"/>
      <c r="E6" s="10">
        <f>E7</f>
        <v>966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 t="shared" si="0"/>
        <v>3389</v>
      </c>
      <c r="C7" s="10">
        <v>2423</v>
      </c>
      <c r="D7" s="10"/>
      <c r="E7" s="10">
        <f>E8+E11</f>
        <v>966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f t="shared" si="0"/>
        <v>1876</v>
      </c>
      <c r="C8" s="10">
        <f>1610</f>
        <v>1610</v>
      </c>
      <c r="D8" s="10"/>
      <c r="E8" s="10">
        <f>266</f>
        <v>266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f t="shared" si="0"/>
        <v>1876</v>
      </c>
      <c r="C9" s="10">
        <f>1610</f>
        <v>1610</v>
      </c>
      <c r="D9" s="10"/>
      <c r="E9" s="10">
        <v>266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f t="shared" si="0"/>
        <v>1513</v>
      </c>
      <c r="C10" s="10">
        <v>813</v>
      </c>
      <c r="D10" s="10"/>
      <c r="E10" s="10">
        <v>700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f t="shared" si="0"/>
        <v>1513</v>
      </c>
      <c r="C11" s="10">
        <v>813</v>
      </c>
      <c r="D11" s="10"/>
      <c r="E11" s="10">
        <v>700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f>C14+E14</f>
        <v>3389</v>
      </c>
      <c r="C14" s="10">
        <v>2423</v>
      </c>
      <c r="D14" s="10"/>
      <c r="E14" s="10">
        <f>E8+E10+E12</f>
        <v>966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f>B16</f>
        <v>1509</v>
      </c>
      <c r="C15" s="10">
        <v>1509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f>C16</f>
        <v>1509</v>
      </c>
      <c r="C16" s="10">
        <v>1509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/>
      <c r="C19" s="10"/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J20" s="3"/>
      <c r="K20" s="29"/>
      <c r="L20" s="30"/>
    </row>
    <row r="21" s="1" customFormat="1" ht="62" customHeight="1" spans="1:12">
      <c r="A21" s="15" t="s">
        <v>31</v>
      </c>
      <c r="B21" s="13">
        <f>C21+E21</f>
        <v>2964.3475</v>
      </c>
      <c r="C21" s="13">
        <f>(270-5.184)+146.455+239.55+344.607+174.87+(1300-203.5)+249.7+(283.1495-85)</f>
        <v>2714.6475</v>
      </c>
      <c r="D21" s="13"/>
      <c r="E21" s="13">
        <f>46.2+203.5</f>
        <v>249.7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3">
        <f>B21/B6</f>
        <v>0.605215904450796</v>
      </c>
      <c r="C22" s="13">
        <f>C21/C6</f>
        <v>0.690398652085453</v>
      </c>
      <c r="D22" s="13"/>
      <c r="E22" s="13">
        <f>E21/E6</f>
        <v>0.258488612836439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>
        <f>C24</f>
        <v>115.6306</v>
      </c>
      <c r="C24" s="20">
        <v>115.6306</v>
      </c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61</v>
      </c>
      <c r="B25" s="15"/>
      <c r="C25" s="15"/>
      <c r="D25" s="15" t="s">
        <v>38</v>
      </c>
      <c r="E25" s="15" t="s">
        <v>62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2" t="s">
        <v>63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64</v>
      </c>
      <c r="B3" s="33"/>
      <c r="C3" s="34" t="s">
        <v>3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v>15120</v>
      </c>
      <c r="C6" s="10">
        <v>14772</v>
      </c>
      <c r="D6" s="10"/>
      <c r="E6" s="10">
        <v>348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v>6616</v>
      </c>
      <c r="C7" s="10">
        <v>6268</v>
      </c>
      <c r="D7" s="14"/>
      <c r="E7" s="10">
        <v>348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5207</v>
      </c>
      <c r="C8" s="10">
        <v>5059</v>
      </c>
      <c r="D8" s="14"/>
      <c r="E8" s="10">
        <v>148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5207</v>
      </c>
      <c r="C9" s="10">
        <v>5059</v>
      </c>
      <c r="D9" s="14"/>
      <c r="E9" s="10">
        <v>148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1409</v>
      </c>
      <c r="C10" s="10">
        <v>1209</v>
      </c>
      <c r="D10" s="14"/>
      <c r="E10" s="10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1409</v>
      </c>
      <c r="C11" s="10">
        <v>1209</v>
      </c>
      <c r="D11" s="14"/>
      <c r="E11" s="10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4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4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v>6616</v>
      </c>
      <c r="C14" s="10">
        <v>6268</v>
      </c>
      <c r="D14" s="14"/>
      <c r="E14" s="10">
        <v>348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8504</v>
      </c>
      <c r="C15" s="10">
        <v>8504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8504</v>
      </c>
      <c r="C16" s="10">
        <v>8504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/>
      <c r="C19" s="10"/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H20" s="14"/>
      <c r="I20" s="28"/>
      <c r="J20" s="3"/>
      <c r="K20" s="29"/>
      <c r="L20" s="30"/>
    </row>
    <row r="21" s="1" customFormat="1" ht="62" customHeight="1" spans="1:12">
      <c r="A21" s="15" t="s">
        <v>31</v>
      </c>
      <c r="B21" s="10">
        <v>9344.16</v>
      </c>
      <c r="C21" s="13">
        <v>9196.16</v>
      </c>
      <c r="D21" s="13"/>
      <c r="E21" s="13">
        <v>148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v>0.618</v>
      </c>
      <c r="C22" s="16">
        <v>0.6225</v>
      </c>
      <c r="D22" s="13"/>
      <c r="E22" s="16">
        <v>0.4253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>
        <v>594.69</v>
      </c>
      <c r="C24" s="53">
        <v>591</v>
      </c>
      <c r="D24" s="18"/>
      <c r="E24" s="18">
        <v>3.69</v>
      </c>
      <c r="F24" s="20"/>
      <c r="G24" s="20"/>
      <c r="H24" s="1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65</v>
      </c>
      <c r="B25" s="15"/>
      <c r="C25" s="45"/>
      <c r="D25" s="15" t="s">
        <v>38</v>
      </c>
      <c r="E25" s="45" t="s">
        <v>66</v>
      </c>
      <c r="F25" s="15"/>
      <c r="G25" s="4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2.8583333333333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67</v>
      </c>
      <c r="B3" s="33"/>
      <c r="C3" s="34" t="s">
        <v>3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 t="shared" ref="B6:F6" si="0">B7+B15+B17+B19</f>
        <v>6500</v>
      </c>
      <c r="C6" s="10">
        <f t="shared" si="0"/>
        <v>6342</v>
      </c>
      <c r="D6" s="10"/>
      <c r="E6" s="10">
        <f t="shared" si="0"/>
        <v>78</v>
      </c>
      <c r="F6" s="10">
        <f t="shared" si="0"/>
        <v>80</v>
      </c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 t="shared" ref="B7:B16" si="1">C7+D7+E7+F7+G7</f>
        <v>3580</v>
      </c>
      <c r="C7" s="10">
        <f t="shared" ref="C7:F7" si="2">C8+C10+C12</f>
        <v>3422</v>
      </c>
      <c r="D7" s="10"/>
      <c r="E7" s="10">
        <f t="shared" si="2"/>
        <v>78</v>
      </c>
      <c r="F7" s="10">
        <f t="shared" si="2"/>
        <v>80</v>
      </c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f t="shared" si="1"/>
        <v>2625</v>
      </c>
      <c r="C8" s="10">
        <v>2547</v>
      </c>
      <c r="D8" s="10"/>
      <c r="E8" s="10">
        <v>78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f t="shared" si="1"/>
        <v>2625</v>
      </c>
      <c r="C9" s="10">
        <v>2547</v>
      </c>
      <c r="D9" s="10"/>
      <c r="E9" s="10">
        <v>78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f t="shared" si="1"/>
        <v>955</v>
      </c>
      <c r="C10" s="10">
        <v>875</v>
      </c>
      <c r="D10" s="10"/>
      <c r="E10" s="10"/>
      <c r="F10" s="10">
        <v>80</v>
      </c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f t="shared" si="1"/>
        <v>955</v>
      </c>
      <c r="C11" s="10">
        <v>875</v>
      </c>
      <c r="D11" s="10"/>
      <c r="E11" s="10"/>
      <c r="F11" s="10">
        <v>80</v>
      </c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>
        <f t="shared" si="1"/>
        <v>0</v>
      </c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>
        <f t="shared" si="1"/>
        <v>0</v>
      </c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f t="shared" si="1"/>
        <v>3580</v>
      </c>
      <c r="C14" s="10">
        <v>3422</v>
      </c>
      <c r="D14" s="10"/>
      <c r="E14" s="10">
        <v>78</v>
      </c>
      <c r="F14" s="10">
        <v>80</v>
      </c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f t="shared" si="1"/>
        <v>2450</v>
      </c>
      <c r="C15" s="10">
        <v>2450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f t="shared" si="1"/>
        <v>2450</v>
      </c>
      <c r="C16" s="10">
        <v>2450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>
        <f t="shared" ref="B17:B19" si="3">SUM(C17:G17)</f>
        <v>0</v>
      </c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>
        <f t="shared" si="3"/>
        <v>0</v>
      </c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f t="shared" si="3"/>
        <v>470</v>
      </c>
      <c r="C19" s="10">
        <v>470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H20" s="14"/>
      <c r="I20" s="28"/>
      <c r="J20" s="3"/>
      <c r="K20" s="29"/>
      <c r="L20" s="30"/>
    </row>
    <row r="21" s="1" customFormat="1" ht="62" customHeight="1" spans="1:12">
      <c r="A21" s="15" t="s">
        <v>31</v>
      </c>
      <c r="B21" s="10">
        <v>4740.65</v>
      </c>
      <c r="C21" s="13">
        <v>4663.43</v>
      </c>
      <c r="D21" s="13"/>
      <c r="E21" s="13">
        <v>77.22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>B21/B6</f>
        <v>0.729330769230769</v>
      </c>
      <c r="C22" s="16">
        <f>C21/C6</f>
        <v>0.73532481866919</v>
      </c>
      <c r="D22" s="13"/>
      <c r="E22" s="16">
        <f>E21/E6</f>
        <v>0.99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/>
      <c r="C24" s="20"/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68</v>
      </c>
      <c r="B25" s="15"/>
      <c r="C25" s="15"/>
      <c r="D25" s="15" t="s">
        <v>38</v>
      </c>
      <c r="E25" s="15" t="s">
        <v>69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70</v>
      </c>
      <c r="B3" s="33"/>
      <c r="C3" s="34" t="s">
        <v>71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>B7+B15</f>
        <v>7413</v>
      </c>
      <c r="C6" s="10">
        <f>C7+C15</f>
        <v>6833</v>
      </c>
      <c r="D6" s="10"/>
      <c r="E6" s="10">
        <v>400</v>
      </c>
      <c r="F6" s="10">
        <v>180</v>
      </c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>B8+B10</f>
        <v>4546</v>
      </c>
      <c r="C7" s="10">
        <f>C8+C10</f>
        <v>3966</v>
      </c>
      <c r="D7" s="10"/>
      <c r="E7" s="10">
        <v>400</v>
      </c>
      <c r="F7" s="10">
        <v>180</v>
      </c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3186</v>
      </c>
      <c r="C8" s="10">
        <v>2946</v>
      </c>
      <c r="D8" s="10"/>
      <c r="E8" s="10">
        <v>200</v>
      </c>
      <c r="F8" s="10">
        <v>40</v>
      </c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3186</v>
      </c>
      <c r="C9" s="10">
        <v>2946</v>
      </c>
      <c r="D9" s="10"/>
      <c r="E9" s="10">
        <v>200</v>
      </c>
      <c r="F9" s="10">
        <v>40</v>
      </c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1360</v>
      </c>
      <c r="C10" s="10">
        <v>1020</v>
      </c>
      <c r="D10" s="10"/>
      <c r="E10" s="10">
        <v>200</v>
      </c>
      <c r="F10" s="10">
        <v>140</v>
      </c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1360</v>
      </c>
      <c r="C11" s="10">
        <v>1020</v>
      </c>
      <c r="D11" s="10"/>
      <c r="E11" s="10">
        <v>200</v>
      </c>
      <c r="F11" s="10">
        <v>140</v>
      </c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f>B9+B11</f>
        <v>4546</v>
      </c>
      <c r="C14" s="10">
        <f>C9+C11</f>
        <v>3966</v>
      </c>
      <c r="D14" s="10"/>
      <c r="E14" s="10">
        <v>400</v>
      </c>
      <c r="F14" s="10">
        <v>180</v>
      </c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2867</v>
      </c>
      <c r="C15" s="10">
        <v>2867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2867</v>
      </c>
      <c r="C16" s="10">
        <v>2867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0</v>
      </c>
      <c r="C19" s="10">
        <v>0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50">
        <v>4576.92</v>
      </c>
      <c r="C20" s="50">
        <v>4576.92</v>
      </c>
      <c r="D20" s="13"/>
      <c r="E20" s="51"/>
      <c r="F20" s="10"/>
      <c r="G20" s="10"/>
      <c r="I20" s="28"/>
      <c r="J20" s="3"/>
      <c r="K20" s="29"/>
      <c r="L20" s="30"/>
    </row>
    <row r="21" s="1" customFormat="1" ht="62" customHeight="1" spans="1:12">
      <c r="A21" s="15" t="s">
        <v>31</v>
      </c>
      <c r="B21" s="50">
        <v>4576.92</v>
      </c>
      <c r="C21" s="50">
        <v>4576.92</v>
      </c>
      <c r="D21" s="13"/>
      <c r="E21" s="13"/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>B21/B6</f>
        <v>0.617418049372724</v>
      </c>
      <c r="C22" s="16">
        <v>0.6698</v>
      </c>
      <c r="D22" s="13"/>
      <c r="E22" s="13"/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/>
      <c r="C24" s="20"/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72</v>
      </c>
      <c r="B25" s="15"/>
      <c r="C25" s="15"/>
      <c r="D25" s="15" t="s">
        <v>38</v>
      </c>
      <c r="E25" s="15" t="s">
        <v>73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74</v>
      </c>
      <c r="B3" s="33"/>
      <c r="C3" s="34" t="s">
        <v>49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v>6553</v>
      </c>
      <c r="C6" s="10">
        <v>6333</v>
      </c>
      <c r="D6" s="10"/>
      <c r="E6" s="10">
        <v>70</v>
      </c>
      <c r="F6" s="10">
        <v>150</v>
      </c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v>3088</v>
      </c>
      <c r="C7" s="10">
        <v>2868</v>
      </c>
      <c r="D7" s="10"/>
      <c r="E7" s="10">
        <v>70</v>
      </c>
      <c r="F7" s="10">
        <v>150</v>
      </c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2197</v>
      </c>
      <c r="C8" s="10">
        <v>2077</v>
      </c>
      <c r="D8" s="10"/>
      <c r="E8" s="10">
        <v>70</v>
      </c>
      <c r="F8" s="10">
        <v>50</v>
      </c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2197</v>
      </c>
      <c r="C9" s="10">
        <v>2077</v>
      </c>
      <c r="D9" s="10"/>
      <c r="E9" s="10">
        <v>70</v>
      </c>
      <c r="F9" s="10">
        <v>50</v>
      </c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891</v>
      </c>
      <c r="C10" s="10">
        <v>791</v>
      </c>
      <c r="D10" s="10"/>
      <c r="E10" s="10"/>
      <c r="F10" s="10">
        <v>100</v>
      </c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891</v>
      </c>
      <c r="C11" s="10">
        <v>791</v>
      </c>
      <c r="D11" s="10"/>
      <c r="E11" s="10"/>
      <c r="F11" s="10">
        <v>100</v>
      </c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v>3088</v>
      </c>
      <c r="C14" s="10">
        <v>2868</v>
      </c>
      <c r="D14" s="10"/>
      <c r="E14" s="10">
        <v>70</v>
      </c>
      <c r="F14" s="10">
        <v>150</v>
      </c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1545</v>
      </c>
      <c r="C15" s="10">
        <v>1545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1545</v>
      </c>
      <c r="C16" s="10">
        <v>1545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1920</v>
      </c>
      <c r="C19" s="10">
        <v>1920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J20" s="3"/>
      <c r="K20" s="29"/>
      <c r="L20" s="30"/>
    </row>
    <row r="21" s="1" customFormat="1" ht="62" customHeight="1" spans="1:12">
      <c r="A21" s="15" t="s">
        <v>31</v>
      </c>
      <c r="B21" s="13">
        <f>SUM(C21:F21)</f>
        <v>4246.39</v>
      </c>
      <c r="C21" s="13">
        <v>4147.99</v>
      </c>
      <c r="D21" s="13"/>
      <c r="E21" s="10">
        <v>38.4</v>
      </c>
      <c r="F21" s="10">
        <v>60</v>
      </c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v>0.648</v>
      </c>
      <c r="C22" s="16">
        <v>0.655</v>
      </c>
      <c r="D22" s="13"/>
      <c r="E22" s="16">
        <v>0.548</v>
      </c>
      <c r="F22" s="16">
        <v>0.4</v>
      </c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18">
        <v>142.63</v>
      </c>
      <c r="C24" s="18">
        <v>142.63</v>
      </c>
      <c r="D24" s="20"/>
      <c r="E24" s="20"/>
      <c r="F24" s="20"/>
      <c r="G24" s="49" t="s">
        <v>75</v>
      </c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76</v>
      </c>
      <c r="B25" s="15"/>
      <c r="C25" s="45"/>
      <c r="D25" s="15" t="s">
        <v>38</v>
      </c>
      <c r="E25" s="15" t="s">
        <v>77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桂林市汇总表</vt:lpstr>
      <vt:lpstr>临桂区</vt:lpstr>
      <vt:lpstr>全州县</vt:lpstr>
      <vt:lpstr>恭城县</vt:lpstr>
      <vt:lpstr>兴安县</vt:lpstr>
      <vt:lpstr>灌阳县</vt:lpstr>
      <vt:lpstr>永福县</vt:lpstr>
      <vt:lpstr>平乐县</vt:lpstr>
      <vt:lpstr>阳朔县</vt:lpstr>
      <vt:lpstr>荔浦市</vt:lpstr>
      <vt:lpstr>雁山区</vt:lpstr>
      <vt:lpstr>资源县</vt:lpstr>
      <vt:lpstr>灵川县</vt:lpstr>
      <vt:lpstr>龙胜县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吃面包 ✿◡_ゞ</cp:lastModifiedBy>
  <dcterms:created xsi:type="dcterms:W3CDTF">2021-01-29T03:25:00Z</dcterms:created>
  <dcterms:modified xsi:type="dcterms:W3CDTF">2022-02-21T03:07:47Z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58DF7728CF02490FB717D3C14640EF2E</vt:lpwstr>
  </property>
</Properties>
</file>